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queryTables/queryTable1.xml" ContentType="application/vnd.openxmlformats-officedocument.spreadsheetml.queryTable+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d.docs.live.net/50d15a294ce2fc10/Documentos/UPME/Noviembre/OBG 1/"/>
    </mc:Choice>
  </mc:AlternateContent>
  <xr:revisionPtr revIDLastSave="0" documentId="8_{D899F0A0-1DBA-4B8A-9E0A-FCE1AAB48BB3}" xr6:coauthVersionLast="47" xr6:coauthVersionMax="47" xr10:uidLastSave="{00000000-0000-0000-0000-000000000000}"/>
  <bookViews>
    <workbookView xWindow="-108" yWindow="-108" windowWidth="23256" windowHeight="12456" firstSheet="2" activeTab="2" xr2:uid="{00000000-000D-0000-FFFF-FFFF00000000}"/>
  </bookViews>
  <sheets>
    <sheet name="BD_PEI" sheetId="8" state="hidden" r:id="rId1"/>
    <sheet name="Listas" sheetId="1" state="hidden" r:id="rId2"/>
    <sheet name="Plan de Acción" sheetId="6" r:id="rId3"/>
    <sheet name="Plan MIPG" sheetId="7" r:id="rId4"/>
  </sheets>
  <definedNames>
    <definedName name="_xlnm._FilterDatabase" localSheetId="2" hidden="1">'Plan de Acción'!$A$10:$AN$56</definedName>
    <definedName name="_xlnm._FilterDatabase" localSheetId="3" hidden="1">'Plan MIPG'!$A$10:$AN$56</definedName>
    <definedName name="DatosExternos_1" localSheetId="0" hidden="1">BD_PEI!$A$1:$R$76</definedName>
    <definedName name="DG_ET">BD_PEI!$H$2:$H$7</definedName>
    <definedName name="ENTREGABLES">Dashboard_PEI[[ENTREGABLES]:[Meta_2026]]</definedName>
    <definedName name="OAP">BD_PEI!$H$74:$H$76</definedName>
    <definedName name="OGPF">BD_PEI!$H$40:$H$43</definedName>
    <definedName name="OTI">BD_PEI!$H$44:$H$51</definedName>
    <definedName name="Piv_CIO">Listas!$I$8</definedName>
    <definedName name="Piv_Energía1">Listas!$I$2:$I$3</definedName>
    <definedName name="Piv_Energía2">Listas!$I$4:$I$7</definedName>
    <definedName name="Piv_Hidrocarburos">Listas!$I$9</definedName>
    <definedName name="POL_DGCI">Listas!$D$19</definedName>
    <definedName name="POL_GITGASC">Listas!$D$16:$D$18</definedName>
    <definedName name="POL_GITGF">Listas!$D$20</definedName>
    <definedName name="POL_GITTH">Listas!$D$2:$D$3</definedName>
    <definedName name="POL_OAJ">Listas!$D$14:$D$15</definedName>
    <definedName name="POL_OAP">Listas!$D$4:$D$11</definedName>
    <definedName name="POL_OTI">Listas!$D$12:$D$13</definedName>
    <definedName name="POL_SGI">Listas!$D$21:$D$22</definedName>
    <definedName name="SD">BD_PEI!$H$8:$H$15</definedName>
    <definedName name="SEE">BD_PEI!$H$16:$H$21</definedName>
    <definedName name="SG">BD_PEI!$H$69:$H$73</definedName>
    <definedName name="SGI">BD_PEI!$H$52:$H$68</definedName>
    <definedName name="SH">BD_PEI!$H$22:$H$29</definedName>
    <definedName name="SM">BD_PEI!$H$30:$H$39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7" l="1"/>
  <c r="B6" i="6"/>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11" i="7"/>
  <c r="C11" i="6"/>
  <c r="D11" i="6"/>
  <c r="D6" i="6"/>
  <c r="J3" i="1" a="1"/>
  <c r="J3" i="1" s="1"/>
  <c r="B12" i="6" l="1"/>
  <c r="C12" i="6"/>
  <c r="D12" i="6"/>
  <c r="B13" i="6"/>
  <c r="C13" i="6"/>
  <c r="D13" i="6"/>
  <c r="B14" i="6"/>
  <c r="C14" i="6"/>
  <c r="D14" i="6"/>
  <c r="B15" i="6"/>
  <c r="C15" i="6"/>
  <c r="D15" i="6"/>
  <c r="B16" i="6"/>
  <c r="C16" i="6"/>
  <c r="D16" i="6"/>
  <c r="B17" i="6"/>
  <c r="C17" i="6"/>
  <c r="D17" i="6"/>
  <c r="B18" i="6"/>
  <c r="C18" i="6"/>
  <c r="D18" i="6"/>
  <c r="B19" i="6"/>
  <c r="C19" i="6"/>
  <c r="D19" i="6"/>
  <c r="B20" i="6"/>
  <c r="C20" i="6"/>
  <c r="D20" i="6"/>
  <c r="B21" i="6"/>
  <c r="C21" i="6"/>
  <c r="D21" i="6"/>
  <c r="B22" i="6"/>
  <c r="C22" i="6"/>
  <c r="D22" i="6"/>
  <c r="B23" i="6"/>
  <c r="C23" i="6"/>
  <c r="D23" i="6"/>
  <c r="B24" i="6"/>
  <c r="C24" i="6"/>
  <c r="D24" i="6"/>
  <c r="B25" i="6"/>
  <c r="C25" i="6"/>
  <c r="D25" i="6"/>
  <c r="B26" i="6"/>
  <c r="C26" i="6"/>
  <c r="D26" i="6"/>
  <c r="B27" i="6"/>
  <c r="C27" i="6"/>
  <c r="D27" i="6"/>
  <c r="B28" i="6"/>
  <c r="C28" i="6"/>
  <c r="D28" i="6"/>
  <c r="B29" i="6"/>
  <c r="C29" i="6"/>
  <c r="D29" i="6"/>
  <c r="B30" i="6"/>
  <c r="C30" i="6"/>
  <c r="D30" i="6"/>
  <c r="B31" i="6"/>
  <c r="C31" i="6"/>
  <c r="D31" i="6"/>
  <c r="B32" i="6"/>
  <c r="C32" i="6"/>
  <c r="D32" i="6"/>
  <c r="B33" i="6"/>
  <c r="C33" i="6"/>
  <c r="D33" i="6"/>
  <c r="B34" i="6"/>
  <c r="C34" i="6"/>
  <c r="D34" i="6"/>
  <c r="B35" i="6"/>
  <c r="C35" i="6"/>
  <c r="D35" i="6"/>
  <c r="B36" i="6"/>
  <c r="C36" i="6"/>
  <c r="D36" i="6"/>
  <c r="B37" i="6"/>
  <c r="C37" i="6"/>
  <c r="D37" i="6"/>
  <c r="B38" i="6"/>
  <c r="C38" i="6"/>
  <c r="D38" i="6"/>
  <c r="B39" i="6"/>
  <c r="C39" i="6"/>
  <c r="D39" i="6"/>
  <c r="B40" i="6"/>
  <c r="C40" i="6"/>
  <c r="D40" i="6"/>
  <c r="B41" i="6"/>
  <c r="C41" i="6"/>
  <c r="D41" i="6"/>
  <c r="B42" i="6"/>
  <c r="C42" i="6"/>
  <c r="D42" i="6"/>
  <c r="B43" i="6"/>
  <c r="C43" i="6"/>
  <c r="D43" i="6"/>
  <c r="B44" i="6"/>
  <c r="C44" i="6"/>
  <c r="D44" i="6"/>
  <c r="B45" i="6"/>
  <c r="C45" i="6"/>
  <c r="D45" i="6"/>
  <c r="B46" i="6"/>
  <c r="C46" i="6"/>
  <c r="D46" i="6"/>
  <c r="B47" i="6"/>
  <c r="C47" i="6"/>
  <c r="D47" i="6"/>
  <c r="B48" i="6"/>
  <c r="C48" i="6"/>
  <c r="D48" i="6"/>
  <c r="B49" i="6"/>
  <c r="C49" i="6"/>
  <c r="D49" i="6"/>
  <c r="B50" i="6"/>
  <c r="C50" i="6"/>
  <c r="D50" i="6"/>
  <c r="B51" i="6"/>
  <c r="C51" i="6"/>
  <c r="D51" i="6"/>
  <c r="B52" i="6"/>
  <c r="C52" i="6"/>
  <c r="D52" i="6"/>
  <c r="B53" i="6"/>
  <c r="C53" i="6"/>
  <c r="D53" i="6"/>
  <c r="B54" i="6"/>
  <c r="C54" i="6"/>
  <c r="D54" i="6"/>
  <c r="B55" i="6"/>
  <c r="C55" i="6"/>
  <c r="D55" i="6"/>
  <c r="B56" i="6"/>
  <c r="C56" i="6"/>
  <c r="D56" i="6"/>
  <c r="B57" i="6"/>
  <c r="C57" i="6"/>
  <c r="D57" i="6"/>
  <c r="B58" i="6"/>
  <c r="C58" i="6"/>
  <c r="D58" i="6"/>
  <c r="B59" i="6"/>
  <c r="C59" i="6"/>
  <c r="D59" i="6"/>
  <c r="B60" i="6"/>
  <c r="C60" i="6"/>
  <c r="D60" i="6"/>
  <c r="B61" i="6"/>
  <c r="C61" i="6"/>
  <c r="D61" i="6"/>
  <c r="B62" i="6"/>
  <c r="C62" i="6"/>
  <c r="D62" i="6"/>
  <c r="H12" i="6" a="1"/>
  <c r="H12" i="6" s="1"/>
  <c r="H13" i="6" a="1"/>
  <c r="H13" i="6" s="1"/>
  <c r="H14" i="6" a="1"/>
  <c r="H14" i="6" s="1"/>
  <c r="H15" i="6" a="1"/>
  <c r="H15" i="6"/>
  <c r="H16" i="6" a="1"/>
  <c r="H16" i="6" s="1"/>
  <c r="H17" i="6" a="1"/>
  <c r="H17" i="6" s="1"/>
  <c r="H18" i="6" a="1"/>
  <c r="H18" i="6" s="1"/>
  <c r="H19" i="6" a="1"/>
  <c r="H19" i="6"/>
  <c r="H20" i="6" a="1"/>
  <c r="H20" i="6" s="1"/>
  <c r="H21" i="6" a="1"/>
  <c r="H21" i="6" s="1"/>
  <c r="H22" i="6" a="1"/>
  <c r="H22" i="6" s="1"/>
  <c r="H23" i="6" a="1"/>
  <c r="H23" i="6"/>
  <c r="H24" i="6" a="1"/>
  <c r="H24" i="6" s="1"/>
  <c r="H25" i="6" a="1"/>
  <c r="H25" i="6" s="1"/>
  <c r="H26" i="6" a="1"/>
  <c r="H26" i="6" s="1"/>
  <c r="H27" i="6" a="1"/>
  <c r="H27" i="6"/>
  <c r="H28" i="6" a="1"/>
  <c r="H28" i="6" s="1"/>
  <c r="H29" i="6" a="1"/>
  <c r="H29" i="6" s="1"/>
  <c r="H30" i="6" a="1"/>
  <c r="H30" i="6" s="1"/>
  <c r="H31" i="6" a="1"/>
  <c r="H31" i="6"/>
  <c r="H32" i="6" a="1"/>
  <c r="H32" i="6" s="1"/>
  <c r="H33" i="6" a="1"/>
  <c r="H33" i="6" s="1"/>
  <c r="H34" i="6" a="1"/>
  <c r="H34" i="6" s="1"/>
  <c r="H35" i="6" a="1"/>
  <c r="H35" i="6"/>
  <c r="H36" i="6" a="1"/>
  <c r="H36" i="6" s="1"/>
  <c r="H37" i="6" a="1"/>
  <c r="H37" i="6" s="1"/>
  <c r="H38" i="6" a="1"/>
  <c r="H38" i="6" s="1"/>
  <c r="H39" i="6" a="1"/>
  <c r="H39" i="6"/>
  <c r="H40" i="6" a="1"/>
  <c r="H40" i="6" s="1"/>
  <c r="H41" i="6" a="1"/>
  <c r="H41" i="6" s="1"/>
  <c r="H42" i="6" a="1"/>
  <c r="H42" i="6" s="1"/>
  <c r="H43" i="6" a="1"/>
  <c r="H43" i="6"/>
  <c r="H44" i="6" a="1"/>
  <c r="H44" i="6" s="1"/>
  <c r="H45" i="6" a="1"/>
  <c r="H45" i="6" s="1"/>
  <c r="H46" i="6" a="1"/>
  <c r="H46" i="6" s="1"/>
  <c r="H47" i="6" a="1"/>
  <c r="H47" i="6"/>
  <c r="H48" i="6" a="1"/>
  <c r="H48" i="6" s="1"/>
  <c r="H49" i="6" a="1"/>
  <c r="H49" i="6" s="1"/>
  <c r="H50" i="6" a="1"/>
  <c r="H50" i="6" s="1"/>
  <c r="H51" i="6" a="1"/>
  <c r="H51" i="6"/>
  <c r="H52" i="6" a="1"/>
  <c r="H52" i="6" s="1"/>
  <c r="H53" i="6" a="1"/>
  <c r="H53" i="6" s="1"/>
  <c r="H54" i="6" a="1"/>
  <c r="H54" i="6" s="1"/>
  <c r="H55" i="6" a="1"/>
  <c r="H55" i="6"/>
  <c r="H56" i="6" a="1"/>
  <c r="H56" i="6" s="1"/>
  <c r="H57" i="6" a="1"/>
  <c r="H57" i="6" s="1"/>
  <c r="H58" i="6" a="1"/>
  <c r="H58" i="6" s="1"/>
  <c r="H59" i="6" a="1"/>
  <c r="H59" i="6"/>
  <c r="H60" i="6" a="1"/>
  <c r="H60" i="6" s="1"/>
  <c r="H61" i="6" a="1"/>
  <c r="H61" i="6" s="1"/>
  <c r="H62" i="6" a="1"/>
  <c r="H62" i="6" s="1"/>
  <c r="H11" i="6" a="1"/>
  <c r="H11" i="6" s="1"/>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11" i="6" l="1"/>
  <c r="B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11" i="6"/>
  <c r="B2" i="8"/>
  <c r="B3" i="8"/>
  <c r="B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L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Oliver Quintero Perdomo</author>
  </authors>
  <commentList>
    <comment ref="H4" authorId="0" shapeId="0" xr:uid="{FFC4DC35-5F35-4E68-9CDA-C7CA9AF78A73}">
      <text>
        <r>
          <rPr>
            <b/>
            <sz val="9"/>
            <color indexed="81"/>
            <rFont val="Tahoma"/>
            <family val="2"/>
          </rPr>
          <t>Oliver Quintero Perdomo:</t>
        </r>
        <r>
          <rPr>
            <sz val="9"/>
            <color indexed="81"/>
            <rFont val="Tahoma"/>
            <family val="2"/>
          </rPr>
          <t xml:space="preserve">
Se modifica acorde con lo sugeridos y aprobado en el CIG&amp;D No.5 del 30-10-2024</t>
        </r>
      </text>
    </comment>
    <comment ref="I4" authorId="0" shapeId="0" xr:uid="{C892775C-6C91-403B-9CC5-AABF182FF590}">
      <text>
        <r>
          <rPr>
            <b/>
            <sz val="9"/>
            <color indexed="81"/>
            <rFont val="Tahoma"/>
            <family val="2"/>
          </rPr>
          <t>Oliver Quintero Perdomo:</t>
        </r>
        <r>
          <rPr>
            <sz val="9"/>
            <color indexed="81"/>
            <rFont val="Tahoma"/>
            <family val="2"/>
          </rPr>
          <t xml:space="preserve">
Se modifica acorde con lo sugeridos y aprobado en el CIG&amp;D No.5 del 30-10-2024</t>
        </r>
      </text>
    </comment>
    <comment ref="H5" authorId="0" shapeId="0" xr:uid="{B130798B-7397-4FBA-A926-C18C1F1CE79B}">
      <text>
        <r>
          <rPr>
            <b/>
            <sz val="9"/>
            <color indexed="81"/>
            <rFont val="Tahoma"/>
            <family val="2"/>
          </rPr>
          <t>Oliver Quintero Perdomo:</t>
        </r>
        <r>
          <rPr>
            <sz val="9"/>
            <color indexed="81"/>
            <rFont val="Tahoma"/>
            <family val="2"/>
          </rPr>
          <t xml:space="preserve">
Se modifica acorde con lo sugeridos y aprobado en el CIG&amp;D No.5 del 30-10-2024</t>
        </r>
      </text>
    </comment>
    <comment ref="I5" authorId="0" shapeId="0" xr:uid="{32616505-3A80-4B5A-AADB-D34A1F17FB15}">
      <text>
        <r>
          <rPr>
            <b/>
            <sz val="9"/>
            <color indexed="81"/>
            <rFont val="Tahoma"/>
            <family val="2"/>
          </rPr>
          <t>Oliver Quintero Perdomo:</t>
        </r>
        <r>
          <rPr>
            <sz val="9"/>
            <color indexed="81"/>
            <rFont val="Tahoma"/>
            <family val="2"/>
          </rPr>
          <t xml:space="preserve">
Se modifica acorde con lo sugeridos y aprobado en el CIG&amp;D No.5 del 30-10-2024</t>
        </r>
      </text>
    </comment>
    <comment ref="H7" authorId="0" shapeId="0" xr:uid="{8A39EB84-8B81-4055-8035-BE952B516CC1}">
      <text>
        <r>
          <rPr>
            <b/>
            <sz val="9"/>
            <color indexed="81"/>
            <rFont val="Tahoma"/>
            <family val="2"/>
          </rPr>
          <t>Oliver Quintero Perdomo:</t>
        </r>
        <r>
          <rPr>
            <sz val="9"/>
            <color indexed="81"/>
            <rFont val="Tahoma"/>
            <family val="2"/>
          </rPr>
          <t xml:space="preserve">
Se modifica acorde con lo aprobado en el CIG&amp;D No.5 del 30-10-2024</t>
        </r>
      </text>
    </comment>
    <comment ref="I7" authorId="0" shapeId="0" xr:uid="{D2DA9B43-6A7A-42DE-B93A-DE12145B3DCF}">
      <text>
        <r>
          <rPr>
            <b/>
            <sz val="9"/>
            <color indexed="81"/>
            <rFont val="Tahoma"/>
            <family val="2"/>
          </rPr>
          <t>Oliver Quintero Perdomo:</t>
        </r>
        <r>
          <rPr>
            <sz val="9"/>
            <color indexed="81"/>
            <rFont val="Tahoma"/>
            <family val="2"/>
          </rPr>
          <t xml:space="preserve">
Se modifica acorde con lo aprobado en el CIG&amp;D No.5 del 30-10-2024</t>
        </r>
      </text>
    </comment>
    <comment ref="J7" authorId="0" shapeId="0" xr:uid="{14FCAAAA-986B-44E0-816C-B57DE1103616}">
      <text>
        <r>
          <rPr>
            <b/>
            <sz val="9"/>
            <color indexed="81"/>
            <rFont val="Tahoma"/>
            <family val="2"/>
          </rPr>
          <t>Oliver Quintero Perdomo:</t>
        </r>
        <r>
          <rPr>
            <sz val="9"/>
            <color indexed="81"/>
            <rFont val="Tahoma"/>
            <family val="2"/>
          </rPr>
          <t xml:space="preserve">
Se modifica acorde con lo aprobado en el CIG&amp;D No.5 del 30-10-2024</t>
        </r>
      </text>
    </comment>
    <comment ref="L7" authorId="0" shapeId="0" xr:uid="{A2B3BEBE-810A-4F0C-88BC-261CE72411AC}">
      <text>
        <r>
          <rPr>
            <b/>
            <sz val="9"/>
            <color indexed="81"/>
            <rFont val="Tahoma"/>
            <family val="2"/>
          </rPr>
          <t>Oliver Quintero Perdomo:</t>
        </r>
        <r>
          <rPr>
            <sz val="9"/>
            <color indexed="81"/>
            <rFont val="Tahoma"/>
            <family val="2"/>
          </rPr>
          <t xml:space="preserve">
Se modifica acorde con lo aprobado en el CIG&amp;D No.5 del 30-10-2024</t>
        </r>
      </text>
    </comment>
    <comment ref="M7" authorId="0" shapeId="0" xr:uid="{32311825-6F2A-4475-AB90-F803D8A2BB1C}">
      <text>
        <r>
          <rPr>
            <b/>
            <sz val="9"/>
            <color indexed="81"/>
            <rFont val="Tahoma"/>
            <family val="2"/>
          </rPr>
          <t>Oliver Quintero Perdomo:</t>
        </r>
        <r>
          <rPr>
            <sz val="9"/>
            <color indexed="81"/>
            <rFont val="Tahoma"/>
            <family val="2"/>
          </rPr>
          <t xml:space="preserve">
Se modifica acorde con lo aprobado en el CIG&amp;D No.5 del 30-10-2024</t>
        </r>
      </text>
    </comment>
    <comment ref="N7" authorId="0" shapeId="0" xr:uid="{8B4BBB33-3C05-4C60-B222-64B7A3237DEA}">
      <text>
        <r>
          <rPr>
            <b/>
            <sz val="9"/>
            <color indexed="81"/>
            <rFont val="Tahoma"/>
            <family val="2"/>
          </rPr>
          <t>Oliver Quintero Perdomo:</t>
        </r>
        <r>
          <rPr>
            <sz val="9"/>
            <color indexed="81"/>
            <rFont val="Tahoma"/>
            <family val="2"/>
          </rPr>
          <t xml:space="preserve">
Se modifica acorde con lo aprobado en el CIG&amp;D No.5 del 30-10-2024</t>
        </r>
      </text>
    </comment>
    <comment ref="N8" authorId="0" shapeId="0" xr:uid="{EA8884B7-56C9-45E1-A5E7-93FB82D69C72}">
      <text>
        <r>
          <rPr>
            <b/>
            <sz val="9"/>
            <color indexed="81"/>
            <rFont val="Tahoma"/>
            <family val="2"/>
          </rPr>
          <t>Oliver Quintero Perdomo:</t>
        </r>
        <r>
          <rPr>
            <sz val="9"/>
            <color indexed="81"/>
            <rFont val="Tahoma"/>
            <family val="2"/>
          </rPr>
          <t xml:space="preserve">
Se modifica acorde con lo aprobado en el CIG&amp;D No.5 del 30-10-2024</t>
        </r>
      </text>
    </comment>
    <comment ref="L9" authorId="0" shapeId="0" xr:uid="{6A39AD14-718E-4FDB-947F-11B1B290984B}">
      <text>
        <r>
          <rPr>
            <b/>
            <sz val="9"/>
            <color indexed="81"/>
            <rFont val="Tahoma"/>
            <family val="2"/>
          </rPr>
          <t>Oliver Quintero Perdomo:</t>
        </r>
        <r>
          <rPr>
            <sz val="9"/>
            <color indexed="81"/>
            <rFont val="Tahoma"/>
            <family val="2"/>
          </rPr>
          <t xml:space="preserve">
Se modifica acorde con lo aprobado en el CIG&amp;D No.5 del 30-10-2024</t>
        </r>
      </text>
    </comment>
    <comment ref="M9" authorId="0" shapeId="0" xr:uid="{78084D1A-8C74-4C6A-96D5-464533584BC5}">
      <text>
        <r>
          <rPr>
            <b/>
            <sz val="9"/>
            <color indexed="81"/>
            <rFont val="Tahoma"/>
            <family val="2"/>
          </rPr>
          <t>Oliver Quintero Perdomo:</t>
        </r>
        <r>
          <rPr>
            <sz val="9"/>
            <color indexed="81"/>
            <rFont val="Tahoma"/>
            <family val="2"/>
          </rPr>
          <t xml:space="preserve">
Se modifica acorde con lo aprobado en el CIG&amp;D No.5 del 30-10-2024</t>
        </r>
      </text>
    </comment>
    <comment ref="H11" authorId="0" shapeId="0" xr:uid="{34D88E47-BB88-464D-9719-8F78D96BF416}">
      <text>
        <r>
          <rPr>
            <b/>
            <sz val="9"/>
            <color indexed="81"/>
            <rFont val="Tahoma"/>
            <family val="2"/>
          </rPr>
          <t>Oliver Quintero Perdomo:</t>
        </r>
        <r>
          <rPr>
            <sz val="9"/>
            <color indexed="81"/>
            <rFont val="Tahoma"/>
            <family val="2"/>
          </rPr>
          <t xml:space="preserve">
Se modifica acorde con lo aprobado en el CIG&amp;D No.5 del 30-10-2024</t>
        </r>
      </text>
    </comment>
    <comment ref="J12" authorId="0" shapeId="0" xr:uid="{A956A26B-FFD6-458A-97AF-14C9BB24CFCE}">
      <text>
        <r>
          <rPr>
            <b/>
            <sz val="9"/>
            <color indexed="81"/>
            <rFont val="Tahoma"/>
            <family val="2"/>
          </rPr>
          <t>Oliver Quintero Perdomo:</t>
        </r>
        <r>
          <rPr>
            <sz val="9"/>
            <color indexed="81"/>
            <rFont val="Tahoma"/>
            <family val="2"/>
          </rPr>
          <t xml:space="preserve">
Se modifica acorde con lo aprobado en el CIG&amp;D No.5 del 30-10-2024. Disminuyó 1</t>
        </r>
      </text>
    </comment>
    <comment ref="L12" authorId="0" shapeId="0" xr:uid="{1F243AA0-53AC-4751-8FD5-E69547A906C3}">
      <text>
        <r>
          <rPr>
            <b/>
            <sz val="9"/>
            <color indexed="81"/>
            <rFont val="Tahoma"/>
            <family val="2"/>
          </rPr>
          <t>Oliver Quintero Perdomo:</t>
        </r>
        <r>
          <rPr>
            <sz val="9"/>
            <color indexed="81"/>
            <rFont val="Tahoma"/>
            <family val="2"/>
          </rPr>
          <t xml:space="preserve">
Se modifica acorde con lo aprobado en el CIG&amp;D No.5 del 30-10-2024</t>
        </r>
      </text>
    </comment>
    <comment ref="M13" authorId="0" shapeId="0" xr:uid="{8E059AB8-837E-4C89-9414-EA8489287111}">
      <text>
        <r>
          <rPr>
            <b/>
            <sz val="9"/>
            <color indexed="81"/>
            <rFont val="Tahoma"/>
            <family val="2"/>
          </rPr>
          <t>Oliver Quintero Perdomo:</t>
        </r>
        <r>
          <rPr>
            <sz val="9"/>
            <color indexed="81"/>
            <rFont val="Tahoma"/>
            <family val="2"/>
          </rPr>
          <t xml:space="preserve">
Se modifica acorde con lo aprobado en el CIG&amp;D No.5 del 30-10-2024</t>
        </r>
      </text>
    </comment>
    <comment ref="N13" authorId="0" shapeId="0" xr:uid="{F1EA6DBD-1941-461F-9DCC-502C964A6B19}">
      <text>
        <r>
          <rPr>
            <b/>
            <sz val="9"/>
            <color indexed="81"/>
            <rFont val="Tahoma"/>
            <family val="2"/>
          </rPr>
          <t>Oliver Quintero Perdomo:</t>
        </r>
        <r>
          <rPr>
            <sz val="9"/>
            <color indexed="81"/>
            <rFont val="Tahoma"/>
            <family val="2"/>
          </rPr>
          <t xml:space="preserve">
Se modifica acorde con lo aprobado en el CIG&amp;D No.5 del 30-10-2024</t>
        </r>
      </text>
    </comment>
    <comment ref="H14" authorId="0" shapeId="0" xr:uid="{996A9447-79DF-4C22-A131-593AF08A0CCB}">
      <text>
        <r>
          <rPr>
            <b/>
            <sz val="9"/>
            <color indexed="81"/>
            <rFont val="Tahoma"/>
            <family val="2"/>
          </rPr>
          <t>Oliver Quintero Perdomo:</t>
        </r>
        <r>
          <rPr>
            <sz val="9"/>
            <color indexed="81"/>
            <rFont val="Tahoma"/>
            <family val="2"/>
          </rPr>
          <t xml:space="preserve">
Se modifica acorde con lo aprobado en el CIG&amp;D No.5 del 30-10-2024.</t>
        </r>
      </text>
    </comment>
    <comment ref="H15" authorId="0" shapeId="0" xr:uid="{4C0C6FBD-074A-48DE-8DE7-325001307B0E}">
      <text>
        <r>
          <rPr>
            <b/>
            <sz val="9"/>
            <color indexed="81"/>
            <rFont val="Tahoma"/>
            <family val="2"/>
          </rPr>
          <t>Oliver Quintero Perdomo:</t>
        </r>
        <r>
          <rPr>
            <sz val="9"/>
            <color indexed="81"/>
            <rFont val="Tahoma"/>
            <family val="2"/>
          </rPr>
          <t xml:space="preserve">
Se incluye acorde con lo aprobado en el CIG&amp;D No.5 del 30-10-2024.</t>
        </r>
      </text>
    </comment>
    <comment ref="J34" authorId="0" shapeId="0" xr:uid="{C0F6650D-6957-4179-A13E-D3821D2DC749}">
      <text>
        <r>
          <rPr>
            <b/>
            <sz val="9"/>
            <color indexed="81"/>
            <rFont val="Tahoma"/>
            <family val="2"/>
          </rPr>
          <t>Oliver Quintero Perdomo:</t>
        </r>
        <r>
          <rPr>
            <sz val="9"/>
            <color indexed="81"/>
            <rFont val="Tahoma"/>
            <family val="2"/>
          </rPr>
          <t xml:space="preserve">
Se modifica acorde con lo parobado en el CIG&amp;D No.5 del 30-10-2024. Se incrementó 1</t>
        </r>
      </text>
    </comment>
    <comment ref="M34" authorId="0" shapeId="0" xr:uid="{145870A8-8E00-439B-A60D-DB6871BA6A7D}">
      <text>
        <r>
          <rPr>
            <b/>
            <sz val="9"/>
            <color indexed="81"/>
            <rFont val="Tahoma"/>
            <family val="2"/>
          </rPr>
          <t>Oliver Quintero Perdomo:</t>
        </r>
        <r>
          <rPr>
            <sz val="9"/>
            <color indexed="81"/>
            <rFont val="Tahoma"/>
            <family val="2"/>
          </rPr>
          <t xml:space="preserve">
Se modifica acorde con lo parobado en el CIG&amp;D No.5 del 30-10-2024</t>
        </r>
      </text>
    </comment>
    <comment ref="I36" authorId="0" shapeId="0" xr:uid="{EC7D1C9D-2640-4958-814B-3AE9F58D8911}">
      <text>
        <r>
          <rPr>
            <b/>
            <sz val="9"/>
            <color indexed="81"/>
            <rFont val="Tahoma"/>
            <family val="2"/>
          </rPr>
          <t>Oliver Quintero Perdomo:</t>
        </r>
        <r>
          <rPr>
            <sz val="9"/>
            <color indexed="81"/>
            <rFont val="Tahoma"/>
            <family val="2"/>
          </rPr>
          <t xml:space="preserve">
Se modifica acorde con lo aprobado y lo sugerido en el CIG&amp;D No.5 del 30-10-2024</t>
        </r>
      </text>
    </comment>
    <comment ref="H37" authorId="0" shapeId="0" xr:uid="{CA18881B-935A-40E8-8421-8ED83A0229A6}">
      <text>
        <r>
          <rPr>
            <b/>
            <sz val="9"/>
            <color indexed="81"/>
            <rFont val="Tahoma"/>
            <family val="2"/>
          </rPr>
          <t>Oliver Quintero Perdomo:</t>
        </r>
        <r>
          <rPr>
            <sz val="9"/>
            <color indexed="81"/>
            <rFont val="Tahoma"/>
            <family val="2"/>
          </rPr>
          <t xml:space="preserve">
Se agregan de acuerdo con lo expuesto en el CIG&amp;D No.5 del 30-10-2024</t>
        </r>
      </text>
    </comment>
    <comment ref="H38" authorId="0" shapeId="0" xr:uid="{9FA99384-A5FC-40D8-AD77-ECAE754E6D5B}">
      <text>
        <r>
          <rPr>
            <b/>
            <sz val="9"/>
            <color indexed="81"/>
            <rFont val="Tahoma"/>
            <family val="2"/>
          </rPr>
          <t>Oliver Quintero Perdomo:</t>
        </r>
        <r>
          <rPr>
            <sz val="9"/>
            <color indexed="81"/>
            <rFont val="Tahoma"/>
            <family val="2"/>
          </rPr>
          <t xml:space="preserve">
Se agregan de acuerdo con lo expuesto en el CIG&amp;D No.5 del 30-10-2024</t>
        </r>
      </text>
    </comment>
    <comment ref="H39" authorId="0" shapeId="0" xr:uid="{4C7CCCE8-88F7-465D-9FA7-703FE12115E5}">
      <text>
        <r>
          <rPr>
            <b/>
            <sz val="9"/>
            <color indexed="81"/>
            <rFont val="Tahoma"/>
            <family val="2"/>
          </rPr>
          <t>Oliver Quintero Perdomo:</t>
        </r>
        <r>
          <rPr>
            <sz val="9"/>
            <color indexed="81"/>
            <rFont val="Tahoma"/>
            <family val="2"/>
          </rPr>
          <t xml:space="preserve">
Se agregan de acuerdo con lo expuesto en el CIG&amp;D No.5 del 30-10-2024</t>
        </r>
      </text>
    </comment>
    <comment ref="L40" authorId="0" shapeId="0" xr:uid="{633E4CBA-EE58-424F-AF56-803F19D31E6C}">
      <text>
        <r>
          <rPr>
            <b/>
            <sz val="9"/>
            <color indexed="81"/>
            <rFont val="Tahoma"/>
            <charset val="1"/>
          </rPr>
          <t>Oliver Quintero Perdomo:</t>
        </r>
        <r>
          <rPr>
            <sz val="9"/>
            <color indexed="81"/>
            <rFont val="Tahoma"/>
            <charset val="1"/>
          </rPr>
          <t xml:space="preserve">
Se modifica acorde con lo aprobado en el CIG&amp;D No.5 del 12-11-2024.</t>
        </r>
      </text>
    </comment>
    <comment ref="M40" authorId="0" shapeId="0" xr:uid="{84D63542-C0F5-4598-98AB-89338AB99D88}">
      <text>
        <r>
          <rPr>
            <b/>
            <sz val="9"/>
            <color indexed="81"/>
            <rFont val="Tahoma"/>
            <charset val="1"/>
          </rPr>
          <t>Oliver Quintero Perdomo:</t>
        </r>
        <r>
          <rPr>
            <sz val="9"/>
            <color indexed="81"/>
            <rFont val="Tahoma"/>
            <charset val="1"/>
          </rPr>
          <t xml:space="preserve">
Se modifica acorde con lo aprobado en el CIG&amp;D No.5 del 12-11-2024.</t>
        </r>
      </text>
    </comment>
    <comment ref="N42" authorId="0" shapeId="0" xr:uid="{F249CAD0-D36A-415D-81FC-AE9F5B3E66D1}">
      <text>
        <r>
          <rPr>
            <b/>
            <sz val="9"/>
            <color indexed="81"/>
            <rFont val="Tahoma"/>
            <charset val="1"/>
          </rPr>
          <t>Oliver Quintero Perdomo:</t>
        </r>
        <r>
          <rPr>
            <sz val="9"/>
            <color indexed="81"/>
            <rFont val="Tahoma"/>
            <charset val="1"/>
          </rPr>
          <t xml:space="preserve">
Se modifica acorde con lo aprobado en el CIG&amp;D No.5 del 12-11-2024.</t>
        </r>
      </text>
    </comment>
    <comment ref="N43" authorId="0" shapeId="0" xr:uid="{3366E3DE-EE1A-40A6-B6EE-C4BFCC67CA64}">
      <text>
        <r>
          <rPr>
            <b/>
            <sz val="9"/>
            <color indexed="81"/>
            <rFont val="Tahoma"/>
            <charset val="1"/>
          </rPr>
          <t>Oliver Quintero Perdomo:</t>
        </r>
        <r>
          <rPr>
            <sz val="9"/>
            <color indexed="81"/>
            <rFont val="Tahoma"/>
            <charset val="1"/>
          </rPr>
          <t xml:space="preserve">
Se modifica acorde con lo aprobado en el CIG&amp;D No.5 del 12-11-2024.</t>
        </r>
      </text>
    </comment>
    <comment ref="H50" authorId="0" shapeId="0" xr:uid="{DD5AC2A5-E46F-4AE9-8B32-E134C82B2CD9}">
      <text>
        <r>
          <rPr>
            <b/>
            <sz val="9"/>
            <color indexed="81"/>
            <rFont val="Tahoma"/>
            <family val="2"/>
          </rPr>
          <t>Oliver Quintero Perdomo:</t>
        </r>
        <r>
          <rPr>
            <sz val="9"/>
            <color indexed="81"/>
            <rFont val="Tahoma"/>
            <family val="2"/>
          </rPr>
          <t xml:space="preserve">
Se modifica acorde con lo aprobado y lo sugerido en el CIG&amp;D No.5 del 30-10-2024</t>
        </r>
      </text>
    </comment>
    <comment ref="H52" authorId="0" shapeId="0" xr:uid="{25C48E76-627A-4A94-B55E-C427E108F473}">
      <text>
        <r>
          <rPr>
            <b/>
            <sz val="9"/>
            <color indexed="81"/>
            <rFont val="Tahoma"/>
            <family val="2"/>
          </rPr>
          <t>Oliver Quintero Perdomo:</t>
        </r>
        <r>
          <rPr>
            <sz val="9"/>
            <color indexed="81"/>
            <rFont val="Tahoma"/>
            <family val="2"/>
          </rPr>
          <t xml:space="preserve">
Se ajusta acorde con lo expuesto y aprobado en el CIG&amp;D No. 5 del 30-10-2024</t>
        </r>
      </text>
    </comment>
    <comment ref="H59" authorId="0" shapeId="0" xr:uid="{40E1880B-FE3B-485C-BF44-A2DB7AE44D20}">
      <text>
        <r>
          <rPr>
            <b/>
            <sz val="9"/>
            <color indexed="81"/>
            <rFont val="Tahoma"/>
            <family val="2"/>
          </rPr>
          <t>Oliver Quintero Perdomo:</t>
        </r>
        <r>
          <rPr>
            <sz val="9"/>
            <color indexed="81"/>
            <rFont val="Tahoma"/>
            <family val="2"/>
          </rPr>
          <t xml:space="preserve">
Se incluye acorde con lo expuesto y aprobado en el CIG&amp;D No. 5 del 30-10-2024</t>
        </r>
      </text>
    </comment>
    <comment ref="H60" authorId="0" shapeId="0" xr:uid="{40D417CE-37BF-4052-8DD4-89533C694AC2}">
      <text>
        <r>
          <rPr>
            <b/>
            <sz val="9"/>
            <color indexed="81"/>
            <rFont val="Tahoma"/>
            <family val="2"/>
          </rPr>
          <t>Oliver Quintero Perdomo:</t>
        </r>
        <r>
          <rPr>
            <sz val="9"/>
            <color indexed="81"/>
            <rFont val="Tahoma"/>
            <family val="2"/>
          </rPr>
          <t xml:space="preserve">
Se incluye acorde con lo expuesto y aprobado en el CIG&amp;D No. 5 del 30-10-2024</t>
        </r>
      </text>
    </comment>
    <comment ref="H61" authorId="0" shapeId="0" xr:uid="{BF78FC25-DDCF-4A82-8C94-F46DF9723945}">
      <text>
        <r>
          <rPr>
            <b/>
            <sz val="9"/>
            <color indexed="81"/>
            <rFont val="Tahoma"/>
            <family val="2"/>
          </rPr>
          <t>Oliver Quintero Perdomo:</t>
        </r>
        <r>
          <rPr>
            <sz val="9"/>
            <color indexed="81"/>
            <rFont val="Tahoma"/>
            <family val="2"/>
          </rPr>
          <t xml:space="preserve">
Se incluye acorde con lo expuesto y aprobado en el CIG&amp;D No. 5 del 30-10-2024</t>
        </r>
      </text>
    </comment>
    <comment ref="H62" authorId="0" shapeId="0" xr:uid="{8C80CFE2-0CED-426F-BF74-50C00585BC83}">
      <text>
        <r>
          <rPr>
            <b/>
            <sz val="9"/>
            <color indexed="81"/>
            <rFont val="Tahoma"/>
            <family val="2"/>
          </rPr>
          <t>Oliver Quintero Perdomo:</t>
        </r>
        <r>
          <rPr>
            <sz val="9"/>
            <color indexed="81"/>
            <rFont val="Tahoma"/>
            <family val="2"/>
          </rPr>
          <t xml:space="preserve">
Se incluye acorde con lo expuesto y aprobado en el CIG&amp;D No. 5 del 30-10-2024</t>
        </r>
      </text>
    </comment>
    <comment ref="H63" authorId="0" shapeId="0" xr:uid="{D4B3C62A-275A-4A24-85EB-F369F873D8AC}">
      <text>
        <r>
          <rPr>
            <b/>
            <sz val="9"/>
            <color indexed="81"/>
            <rFont val="Tahoma"/>
            <family val="2"/>
          </rPr>
          <t>Oliver Quintero Perdomo:</t>
        </r>
        <r>
          <rPr>
            <sz val="9"/>
            <color indexed="81"/>
            <rFont val="Tahoma"/>
            <family val="2"/>
          </rPr>
          <t xml:space="preserve">
Se incluye acorde con lo expuesto y aprobado en el CIG&amp;D No. 5 del 30-10-2024</t>
        </r>
      </text>
    </comment>
    <comment ref="H64" authorId="0" shapeId="0" xr:uid="{A44EB2E8-9D45-4D87-8B36-EC1C30FDCAAB}">
      <text>
        <r>
          <rPr>
            <b/>
            <sz val="9"/>
            <color indexed="81"/>
            <rFont val="Tahoma"/>
            <family val="2"/>
          </rPr>
          <t>Oliver Quintero Perdomo:</t>
        </r>
        <r>
          <rPr>
            <sz val="9"/>
            <color indexed="81"/>
            <rFont val="Tahoma"/>
            <family val="2"/>
          </rPr>
          <t xml:space="preserve">
Se incluye acorde con lo expuesto y aprobado en el CIG&amp;D No. 5 del 30-10-2024</t>
        </r>
      </text>
    </comment>
    <comment ref="H65" authorId="0" shapeId="0" xr:uid="{473FAD1E-BF60-4EAE-8B06-B8B4724318DA}">
      <text>
        <r>
          <rPr>
            <b/>
            <sz val="9"/>
            <color indexed="81"/>
            <rFont val="Tahoma"/>
            <family val="2"/>
          </rPr>
          <t>Oliver Quintero Perdomo:</t>
        </r>
        <r>
          <rPr>
            <sz val="9"/>
            <color indexed="81"/>
            <rFont val="Tahoma"/>
            <family val="2"/>
          </rPr>
          <t xml:space="preserve">
Se incluye acorde con lo expuesto y aprobado en el CIG&amp;D No. 5 del 30-10-2024</t>
        </r>
      </text>
    </comment>
    <comment ref="H66" authorId="0" shapeId="0" xr:uid="{6BC07EEC-EC3E-4AC5-A67B-2506981F4D87}">
      <text>
        <r>
          <rPr>
            <b/>
            <sz val="9"/>
            <color indexed="81"/>
            <rFont val="Tahoma"/>
            <family val="2"/>
          </rPr>
          <t>Oliver Quintero Perdomo:</t>
        </r>
        <r>
          <rPr>
            <sz val="9"/>
            <color indexed="81"/>
            <rFont val="Tahoma"/>
            <family val="2"/>
          </rPr>
          <t xml:space="preserve">
Se incluye acorde con lo expuesto y aprobado en el CIG&amp;D No. 5 del 30-10-2024</t>
        </r>
      </text>
    </comment>
    <comment ref="H67" authorId="0" shapeId="0" xr:uid="{A6928947-7519-4386-9D01-6971629ADE0D}">
      <text>
        <r>
          <rPr>
            <b/>
            <sz val="9"/>
            <color indexed="81"/>
            <rFont val="Tahoma"/>
            <family val="2"/>
          </rPr>
          <t>Oliver Quintero Perdomo:</t>
        </r>
        <r>
          <rPr>
            <sz val="9"/>
            <color indexed="81"/>
            <rFont val="Tahoma"/>
            <family val="2"/>
          </rPr>
          <t xml:space="preserve">
Se incluye acorde con lo expuesto y aprobado en el CIG&amp;D No. 5 del 30-10-2024</t>
        </r>
      </text>
    </comment>
    <comment ref="H68" authorId="0" shapeId="0" xr:uid="{D880D26F-2A29-4B60-94C2-678A36EAEBE1}">
      <text>
        <r>
          <rPr>
            <b/>
            <sz val="9"/>
            <color indexed="81"/>
            <rFont val="Tahoma"/>
            <family val="2"/>
          </rPr>
          <t>Oliver Quintero Perdomo:</t>
        </r>
        <r>
          <rPr>
            <sz val="9"/>
            <color indexed="81"/>
            <rFont val="Tahoma"/>
            <family val="2"/>
          </rPr>
          <t xml:space="preserve">
Se incluye acorde con lo expuesto y aprobado en el CIG&amp;D No. 5 del 30-10-2024</t>
        </r>
      </text>
    </comment>
    <comment ref="L70" authorId="0" shapeId="0" xr:uid="{FE88053B-60C9-4142-9793-F1FF113A57E9}">
      <text>
        <r>
          <rPr>
            <b/>
            <sz val="9"/>
            <color indexed="81"/>
            <rFont val="Tahoma"/>
            <family val="2"/>
          </rPr>
          <t>Oliver Quintero Perdomo:</t>
        </r>
        <r>
          <rPr>
            <sz val="9"/>
            <color indexed="81"/>
            <rFont val="Tahoma"/>
            <family val="2"/>
          </rPr>
          <t xml:space="preserve">
Se modifica acorde con el CIG&amp;D No.5 del 30-10-2024</t>
        </r>
      </text>
    </comment>
    <comment ref="H73" authorId="0" shapeId="0" xr:uid="{736491E4-9264-412D-8089-F274765E450F}">
      <text>
        <r>
          <rPr>
            <b/>
            <sz val="9"/>
            <color indexed="81"/>
            <rFont val="Tahoma"/>
            <family val="2"/>
          </rPr>
          <t>Oliver Quintero Perdomo:</t>
        </r>
        <r>
          <rPr>
            <sz val="9"/>
            <color indexed="81"/>
            <rFont val="Tahoma"/>
            <family val="2"/>
          </rPr>
          <t xml:space="preserve">
Se incluye acorde con el CIG&amp;D No.5 del 30-10-2024</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AD84E07-59FD-4BFC-8AD9-8D3A47121C83}" keepAlive="1" name="Consulta - Dashboard PEI" description="Conexión a la consulta 'Dashboard PEI' en el libro." type="5" refreshedVersion="8" background="1" saveData="1">
    <dbPr connection="Provider=Microsoft.Mashup.OleDb.1;Data Source=$Workbook$;Location=&quot;Dashboard PEI&quot;;Extended Properties=&quot;&quot;" command="SELECT * FROM [Dashboard PEI]"/>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<sst xmlns="http://schemas.openxmlformats.org/spreadsheetml/2006/main" count="997" uniqueCount="383">
  <si>
    <t>UNIDAD DE MEDIDA</t>
  </si>
  <si>
    <t>POLITICA MIPG</t>
  </si>
  <si>
    <t>DIMENSION MIPG</t>
  </si>
  <si>
    <t>PLAN INSTITUCIONAL</t>
  </si>
  <si>
    <t>PROYECTO DE INVERSIÓN</t>
  </si>
  <si>
    <t>Inversión - Desarrollo de estrategias para dotar de sentido social y ambiental la planeación minero energética a nivel Nacional</t>
  </si>
  <si>
    <t>Direccionamiento Estratégico</t>
  </si>
  <si>
    <t>Plan Anual de Adquisiciones</t>
  </si>
  <si>
    <t>Inversión - Implementación de acciones para la confiabilidad del subsector eléctrico a nivel Nacional</t>
  </si>
  <si>
    <t>Dirección General - Control Interno</t>
  </si>
  <si>
    <t>Plan Anual de Vacantes</t>
  </si>
  <si>
    <t>Inversión - Asesoría para la seguridad energética y el seguimiento del PEN a nivel Nacional</t>
  </si>
  <si>
    <t>Plan de Previsión de Recursos Humanos</t>
  </si>
  <si>
    <t>Inversión - Asesoría para la planeación de abastecimiento y confiabilidad del sub sector de hidrocarburos a nivel Nacional</t>
  </si>
  <si>
    <t>Plan Estratégico de Talento Humano</t>
  </si>
  <si>
    <t>Plan Institucional de Capacitación</t>
  </si>
  <si>
    <t>Inversión - Asesoría para promover el desarrollo sostenible y la competitividad del sector minero Nacional</t>
  </si>
  <si>
    <t>Plan de Bienestar e Incentivos</t>
  </si>
  <si>
    <t>Inversión - Fortalecimiento de la percepción de la ciudadanía frente a los productos y servicios prestados por la UPME</t>
  </si>
  <si>
    <t>Plan de Trabajo Anual en Seguridad y Salud en el Trabajo</t>
  </si>
  <si>
    <t>Inversión - Fortalecimiento de los servicios digitales aumentando la capacidad para la transformación digital e interacción con el ciudadano</t>
  </si>
  <si>
    <t>Funcionamiento - Adquisición de Bienes y Servicios</t>
  </si>
  <si>
    <t>Plan de Tratamiento de Riesgos de Seguridad y Privacidad de la Información</t>
  </si>
  <si>
    <t>Funcionamiento - Gastos de Comercialización</t>
  </si>
  <si>
    <t>Subdirección de Demanda</t>
  </si>
  <si>
    <t>Plan de Seguridad y Privacidad de la Información</t>
  </si>
  <si>
    <t>Subdirección de Hidrocarburos</t>
  </si>
  <si>
    <t>Subdirección de Minería</t>
  </si>
  <si>
    <t>Oficina de Gestión de Proyectos de Fondos</t>
  </si>
  <si>
    <t>PROGRAMACIÓN DE LA EJECUCIÓN DE LA ACTIVIDAD</t>
  </si>
  <si>
    <t>META</t>
  </si>
  <si>
    <t>1er TRIMESTRE</t>
  </si>
  <si>
    <t>2do TRIMESTRE</t>
  </si>
  <si>
    <t>3er TRIMESTRE</t>
  </si>
  <si>
    <t>4to TRIMESTRE</t>
  </si>
  <si>
    <t>Secretaría General</t>
  </si>
  <si>
    <t>Subdirección de Energía Eléctrica</t>
  </si>
  <si>
    <t>Implementar una estrategia de integración de variables, sociales y ambientales en los productos técnicos de la UPME</t>
  </si>
  <si>
    <t>Fortalecer el Enfoque y presencia territorial- étnica  para la planeación Minero- Energética</t>
  </si>
  <si>
    <t>Formular e implementar la estrategia institucional de cooperación internacional de la UPME</t>
  </si>
  <si>
    <t>Actualizar los sistemas de información para procesos ambientales y sociales</t>
  </si>
  <si>
    <t>Suministrar herramientas informáticas que faciliten la toma de decisiones eficaces en todos los niveles de la organización</t>
  </si>
  <si>
    <t>Posicionar el Sistema de Gestión Institucional como una herramienta gerencial que aporte valor a la Entidad y partes interesadas</t>
  </si>
  <si>
    <t>Implementar la política de gobierno de datos para la UPME</t>
  </si>
  <si>
    <t>Fortalecer los 5 dominios de Arquitectura empresarial como gestión de proyectos TI</t>
  </si>
  <si>
    <t>Fortalecer la infraestructura tecnológica</t>
  </si>
  <si>
    <t>Fortalecer el canal de seguridad con el SOC completo para la infraestructura de la UPME</t>
  </si>
  <si>
    <t>Establecer métricas que evidencien el posicionamiento de la UPME</t>
  </si>
  <si>
    <t>Mejorar el proceso de evaluación de los  proyectos del sector minero energético que requieren concepto para ser financiados con recursos de fondos y mecanismos de financiación</t>
  </si>
  <si>
    <t>Mejorar la capacidad de los interesados en formular proyectos de inversión en el sector energético.</t>
  </si>
  <si>
    <t>Elaborar la planeación energética regional para la toma de decisiones.</t>
  </si>
  <si>
    <t>Promover la eficiencia energética en la industria - actualización tecnológica, BPO y análisis B/C.</t>
  </si>
  <si>
    <t>Actualizar del PAI PROURE para que comprenda y amplie la apuestas de transformación de la TEJ</t>
  </si>
  <si>
    <t>Ajustar la metodología de evaluación de conexiones</t>
  </si>
  <si>
    <t>Elaborar y actualizar anualmente el Plan de abastecimiento de gas natural (PAGN)</t>
  </si>
  <si>
    <t>Elaborar y actualizar el Plan indicativo de abastecimiento de combustibles líquidos (PIACL)</t>
  </si>
  <si>
    <t>Elaborar y actualizar el PIAGLP- Plan indicativo de abastecimiento de GLP</t>
  </si>
  <si>
    <t>Estructurar  las convocatorias de Gas Natural y Combustibles Líquidos</t>
  </si>
  <si>
    <t>Realizar convocatorias de Gas Natural y Combustibles Líquidos</t>
  </si>
  <si>
    <t>Articular los planes de abastecimiento y confiabilidad de la subdirección (PIACL, PAGN, GLP y PNSL)</t>
  </si>
  <si>
    <t>Formular instrumentos de planeación con base en la soberanía del  recurso minero que aporten a la transición energética, la reindustrialización, el desarrollo agrícola y la infraestructura.</t>
  </si>
  <si>
    <t>Reestructurar  el SIMCO con el propósito de servir como herramienta  interinstitucional para la divulgación de la información, creación de iniciativas y la toma de decisiones a nivel sectorial.</t>
  </si>
  <si>
    <t>ESTRATEGIA</t>
  </si>
  <si>
    <t>ENTREGABLE</t>
  </si>
  <si>
    <t>OBJETIVO ESTRATÉGICO INSTITUCIONAL</t>
  </si>
  <si>
    <t>COMPROMISO</t>
  </si>
  <si>
    <t>PONDERACIÓN DEL ENTREGABLE</t>
  </si>
  <si>
    <t xml:space="preserve">DEPENDENCIA FORMULADORA </t>
  </si>
  <si>
    <t>4. FINANCIACIÓN</t>
  </si>
  <si>
    <t>ÍTEM(S) DEL PAA ASOCIADOS</t>
  </si>
  <si>
    <t>FEB</t>
  </si>
  <si>
    <t>COMPROMISO PES</t>
  </si>
  <si>
    <t>ENE</t>
  </si>
  <si>
    <t>MAR</t>
  </si>
  <si>
    <t>ABR</t>
  </si>
  <si>
    <t>MAY</t>
  </si>
  <si>
    <t>JUN</t>
  </si>
  <si>
    <t>JUL</t>
  </si>
  <si>
    <t>AGO</t>
  </si>
  <si>
    <t>SEP</t>
  </si>
  <si>
    <t>OCT</t>
  </si>
  <si>
    <t>NOV</t>
  </si>
  <si>
    <t>DIC</t>
  </si>
  <si>
    <t>PONDERACIÓN DE LA ACTIVIDAD</t>
  </si>
  <si>
    <t>ACTIVIDADES CLAVE PARA MATERIALIZAR EL ENTREGABLE</t>
  </si>
  <si>
    <t>Dirección General - Enfoque Territorial</t>
  </si>
  <si>
    <t>Oficina Asesora de Planeación</t>
  </si>
  <si>
    <t>OAP</t>
  </si>
  <si>
    <t>Oficina Asesora Jurídica</t>
  </si>
  <si>
    <t>Oficina de Tecnologías de la Información</t>
  </si>
  <si>
    <t>OTI</t>
  </si>
  <si>
    <t>SG</t>
  </si>
  <si>
    <t>SD</t>
  </si>
  <si>
    <t>SEE</t>
  </si>
  <si>
    <t>Subdirección de Gestión de la Información</t>
  </si>
  <si>
    <t>SGI</t>
  </si>
  <si>
    <t>SH</t>
  </si>
  <si>
    <t>SM</t>
  </si>
  <si>
    <t>DIMENSIÓN</t>
  </si>
  <si>
    <t>POLÍTICA</t>
  </si>
  <si>
    <t>Inversión - Asesoría para la equidad y conectividad energética a nivel Nacional</t>
  </si>
  <si>
    <t>ID</t>
  </si>
  <si>
    <t>COMPROMISOS PES</t>
  </si>
  <si>
    <t>Propiciar posturas técnicas disruptivas y transformadoras, desde la planificación minero energética integral, para propender por cambios en materia económica, social y fiscal del país.</t>
  </si>
  <si>
    <t>Fortalecer la planeación y la investigación con estándares científicos, integrando los componentes social, ambiental, de cambio climático, territorial, étnico, de género, diferencial desde una mirada interseccional para la Transición Energética Justa.</t>
  </si>
  <si>
    <t>Consolidar la modernización de la entidad para fortalecer la planeación minero energética del país y el rol como el CIO del sector.</t>
  </si>
  <si>
    <t>Aumentar y estructurar la presencia en el territorio para diseñar e implementar las herramientas que permitan incorporar la visión social, ambiental, de cambio climático, territorial, étnico, de género, diferencial en los planes estudios y proyectos que realiza la UPME.</t>
  </si>
  <si>
    <t>Definir e implementar herramientas de diálogo y apropiación social de conocimiento científico.</t>
  </si>
  <si>
    <t>Fortalecer el gobierno abierto de la entidad que garantice la transparencia, participación, comunicación y colaboración de la UPME.</t>
  </si>
  <si>
    <t>Fortalecer la gobernanza de la información, mediante la adopción de herramientas tecnológicas que faciliten la gestión adecuada de los datos e información para la planeación y la investigación.</t>
  </si>
  <si>
    <t>Fortalecer y ampliar la capacidad institucional para proponer política minero energética disruptiva y trasformadora para la discusión nacional y los espacios de decisión de cara a la TEJ.</t>
  </si>
  <si>
    <t>Generar nuevas metodologías, modelos de optimización y adopción de tecnologías adecuados a la realidad del país, en términos de normatividad, regulación, operación del sistema energético y necesidades de señales de política energética.</t>
  </si>
  <si>
    <t>Implementar mecanismos de cooperación para intercambio y generación de conocimiento técnico científico a través de alianzas estratégicas con cooperantes nacionales e internacionales.</t>
  </si>
  <si>
    <t>Potenciar la relevancia de los instrumentos de planeación que genera la UPME, en los sectores y en el territorio.</t>
  </si>
  <si>
    <t>Estrategia de integración  de integración de variables, sociales y ambientales en los productos técnicos de la UPME, implementada</t>
  </si>
  <si>
    <t>Implementar una estrategia de integración de la perspectiva de género en los procesos técnicos de la UPME</t>
  </si>
  <si>
    <t>Estrategia de integración de la perspectiva de género en los procesos técnicos de la UPME, implementada</t>
  </si>
  <si>
    <t>Estrategia de la UPME al territorio implementada</t>
  </si>
  <si>
    <t>Formular el Plan Bioenergía regionalizado articuladamente con las Subdirecciones de la UPME</t>
  </si>
  <si>
    <t>Estrategia de cooperación internacional formulada e implementada</t>
  </si>
  <si>
    <t>Documento de PAI-PROURE actualizado con nuevas acciones y medidas en los diferentes sectores O/T/D - Análisis de marco legal y regulatorio - Análisis B/C (Niveles privado, sociedad y sistema)</t>
  </si>
  <si>
    <t>Promover la eficiencia energética en la industria - actualización tecnológica, BPO y análisis B/C</t>
  </si>
  <si>
    <t>Fortalecimiento y ampliación de los Centros del PEVI. Dos (2) nuevos centros</t>
  </si>
  <si>
    <t>Programa de desarrollo de infraestructura energética</t>
  </si>
  <si>
    <t>Elaborar la Hoja de Ruta de etiquetado nacional</t>
  </si>
  <si>
    <t>Elaborar el Plan Energetico Nacional - PEN, cada dos años, (2022 -2052, 2024 -2054 y 2026 -2056)</t>
  </si>
  <si>
    <t>Plan Energético Nacional - PEN 2024 - 2054</t>
  </si>
  <si>
    <t>Elaborar el Plan Nacional de Bioenergía con enfoque de industrialización y de generación de energía</t>
  </si>
  <si>
    <t>Plan Nacional de Bioenergía con enfoque de industrialización y de generación de energía</t>
  </si>
  <si>
    <t>Estudiar la viabilidad de la energía nuclear en Colombia</t>
  </si>
  <si>
    <t>Dinamizar las señales de expansión Generación, Trasmisión y Cobertura (3 planes por vigencia)</t>
  </si>
  <si>
    <t>Elaborar Plan de Expansión de Transmisión 2024</t>
  </si>
  <si>
    <t>Plan de Expansión Generación 2024-2038</t>
  </si>
  <si>
    <t>Plan Indicativo de Expansión de Cobertura de Energía Eléctrica​ - PIEC 2023 - 2027</t>
  </si>
  <si>
    <t>Metodología de evaluación de conexiones actualizada</t>
  </si>
  <si>
    <t>Mejorar la metodología para la planeación de la cobertura</t>
  </si>
  <si>
    <t>Incorporar el enfoque territorial a la expansión de la transmisión para el fortalecimiento del Sistema Eléctrico en el marco de la TEJ</t>
  </si>
  <si>
    <t>Metodología aplicada a la expansión de la transmisión para el fortalecimiento del Sistema Eléctrico en el marco de la TEJ</t>
  </si>
  <si>
    <t>Plan de abastecimiento de gas natural - PAGN</t>
  </si>
  <si>
    <t>Plan indicativo de abastecimiento de combustibles líquidos - PIACL</t>
  </si>
  <si>
    <t>Plan indicativo de abastecimiento de GLP</t>
  </si>
  <si>
    <t>Formalizar la mesa intersectorial del Plan Nacional de Sustitución de Leña - PNSL</t>
  </si>
  <si>
    <t>Documento formal con la estructura de la mesa intersectorial</t>
  </si>
  <si>
    <t>Documento de Selección del Inversionista (DSI)</t>
  </si>
  <si>
    <t>Convocatorias  de Gas Natural y Combustibles Líquidos, realizadas</t>
  </si>
  <si>
    <t>Plan de abastecimiento y confiabilidad de Hidrocarburos, articulado</t>
  </si>
  <si>
    <t>Revisar y actualizar procesos de la subdirección</t>
  </si>
  <si>
    <t>Documentos de los procesos de la subdirección, actualizados y/o nuevos</t>
  </si>
  <si>
    <t>Plan Nacional de Desarrollo Minero</t>
  </si>
  <si>
    <t>Plan Subsectorial - Línea TEJ</t>
  </si>
  <si>
    <t>Plan Subsectorial –Línea Seguridad Alimentaria</t>
  </si>
  <si>
    <t>Plan Subsectorial Línea infraestructura y hábitat</t>
  </si>
  <si>
    <t>Información actualizada en el SIMCO</t>
  </si>
  <si>
    <t>Procedimiento para actualizar la información en SIMCO</t>
  </si>
  <si>
    <t>SIMCO versión 3.0</t>
  </si>
  <si>
    <t>Metodología de evaluación de proyectos propuesta</t>
  </si>
  <si>
    <t>Asistencias Técnicas (capacitaciones, talleres y/o mesas técnicas)</t>
  </si>
  <si>
    <t>Documento PERS (Plan de Energización Rural Sostenible) y/o documento de estrategias</t>
  </si>
  <si>
    <t>Estrategia para la energización rural sostenible</t>
  </si>
  <si>
    <t>Fortalecer a la UPME como CIO sectorial</t>
  </si>
  <si>
    <t>Diagnóstico de datos del sector</t>
  </si>
  <si>
    <t>Hoja de ruta del CIO sectorial</t>
  </si>
  <si>
    <t>Definición de la administración y Optimización en el uso de la plataforma intégrame desde la UPME</t>
  </si>
  <si>
    <t>Plan de administración y optimización del conocimiento y uso de Intégrame</t>
  </si>
  <si>
    <t>Política de gobierno de datos formulada para el sector mineroenergético</t>
  </si>
  <si>
    <t>Realizar pilotos de análisis de información prescriptivo y predictivo con herrramientas de analítica</t>
  </si>
  <si>
    <t>Modelo de analítica de datos prescriptiva y predictiva para un conjunto de datos estratégico del sector minero energético</t>
  </si>
  <si>
    <t>Plan Estratégico de Tecnologías de la Información - PETI, implementado</t>
  </si>
  <si>
    <t>Modelo de Seguridad y Privacidad de la Información - MSPI, implementado</t>
  </si>
  <si>
    <t>Plan de Tratamiento de Riesgos de Seguridad de y Privacidad de la Información - PTRSPI, implementado</t>
  </si>
  <si>
    <t>Backup en nube</t>
  </si>
  <si>
    <t>DRP de Infraestructura en nube</t>
  </si>
  <si>
    <t>SOC (Centro de Operaciones de Seguridad) implementado</t>
  </si>
  <si>
    <t>Diseñar e implementar la estrategia de comunicaciones con énfoque intersecional, en el marco de la TEJ.</t>
  </si>
  <si>
    <t>Estrategia de comunicaciones diseñada e implementada</t>
  </si>
  <si>
    <t>Documento con resultados de las métricas</t>
  </si>
  <si>
    <t>Realizar el rediseño institucional de la entidad (Fase 1 de la modernización de la UPME)</t>
  </si>
  <si>
    <t>Estudio técnico, decretos de estructura y planta de personal, aprobados (Modernización fase I)</t>
  </si>
  <si>
    <t>Implementar el proceso de formalización del empleo a través de la creación de empleos temporales</t>
  </si>
  <si>
    <t>Estudio técnico, decreto de creación de empleos temporales, aprobados</t>
  </si>
  <si>
    <t>Provisión de empleos temporales del personal desarrollado</t>
  </si>
  <si>
    <t>Transformar a la UPME en línea con los retos y exigencias de la planeación de la transición energética justa y la apuesta mundial en esta materia.  (Fase 2 de la modernización de la UPME)</t>
  </si>
  <si>
    <t>Estudio técnico, decretos de estructura y planta de personal, aprobados (Modernización fase II)</t>
  </si>
  <si>
    <t>Tableros de control diseñados e implementados (1 ejecución presupuestal, 1 de indicadores y 1 de riesgos)</t>
  </si>
  <si>
    <t>Sistema de gestión implementado y evaluado</t>
  </si>
  <si>
    <t>DEPENDENCIA RESPONSABLE</t>
  </si>
  <si>
    <t>OGPF</t>
  </si>
  <si>
    <t>PARA INDIRECTO PLAN MIPG</t>
  </si>
  <si>
    <t>FORMULACIÓN DE PLAN DE ACCIÓN</t>
  </si>
  <si>
    <t>PLAN ESTRATÉGICO SECTORIAL-PES</t>
  </si>
  <si>
    <t>MIPG</t>
  </si>
  <si>
    <t>PLAN INSTITUCIONAL ASOCIADO
(Según Decreto 612 del 2018)</t>
  </si>
  <si>
    <t>N.A.</t>
  </si>
  <si>
    <r>
      <rPr>
        <b/>
        <sz val="11"/>
        <color theme="1"/>
        <rFont val="Verdana"/>
        <family val="2"/>
      </rPr>
      <t>Código:</t>
    </r>
    <r>
      <rPr>
        <sz val="11"/>
        <color theme="1"/>
        <rFont val="Verdana"/>
        <family val="2"/>
      </rPr>
      <t xml:space="preserve"> F-DE-09</t>
    </r>
  </si>
  <si>
    <t>FORMULACIÓN DE PLAN MIPG</t>
  </si>
  <si>
    <t>REPORTE MENSUAL DE AVANCES</t>
  </si>
  <si>
    <t>PORCENTAJE DE AVANCE</t>
  </si>
  <si>
    <t>DESCRIPCIÓN DEL AVANCE</t>
  </si>
  <si>
    <t>ENERO</t>
  </si>
  <si>
    <t>FEBRERO</t>
  </si>
  <si>
    <t>MARZO</t>
  </si>
  <si>
    <t>AVANCE</t>
  </si>
  <si>
    <t>TRIMESTRE I</t>
  </si>
  <si>
    <r>
      <t xml:space="preserve">PORCENTAJE DE AVANCE
</t>
    </r>
    <r>
      <rPr>
        <b/>
        <sz val="5"/>
        <color theme="1"/>
        <rFont val="Verdana"/>
        <family val="2"/>
      </rPr>
      <t>(Acumulado)</t>
    </r>
  </si>
  <si>
    <t>TRIMESTRE IV</t>
  </si>
  <si>
    <t>TRIMESTRE III</t>
  </si>
  <si>
    <t>TRIMESTRE II</t>
  </si>
  <si>
    <t>ABRIL</t>
  </si>
  <si>
    <t>JUNIO</t>
  </si>
  <si>
    <t>MAYO</t>
  </si>
  <si>
    <t>JULIO</t>
  </si>
  <si>
    <t>AGOSTO</t>
  </si>
  <si>
    <t>SEPTIEMBRE</t>
  </si>
  <si>
    <t>OCTUBRE</t>
  </si>
  <si>
    <t>NOVIEMBRE</t>
  </si>
  <si>
    <t>DICIEMBRE</t>
  </si>
  <si>
    <t>PLANEACIÓN ESTRATÉGICA INSTITUCIONAL - PEI</t>
  </si>
  <si>
    <t>OBJETIVO ESTRATEGICO</t>
  </si>
  <si>
    <t>ID OBJETIVO</t>
  </si>
  <si>
    <t>ID ESTRATEGIA</t>
  </si>
  <si>
    <t>ENTREGABLES</t>
  </si>
  <si>
    <t>META CUATRIENIO</t>
  </si>
  <si>
    <t>Meta_2023</t>
  </si>
  <si>
    <t>Meta_2024</t>
  </si>
  <si>
    <t>Meta_2025</t>
  </si>
  <si>
    <t>Meta_2026</t>
  </si>
  <si>
    <t>Avance_Cuantitativo_2023</t>
  </si>
  <si>
    <t>Avance_Cualitativo_2023</t>
  </si>
  <si>
    <t>Avance_Cuantitativo_2024-I</t>
  </si>
  <si>
    <t>Avance_Total_Acumulado</t>
  </si>
  <si>
    <t>OE 2</t>
  </si>
  <si>
    <t>E 6</t>
  </si>
  <si>
    <t>Estrategia</t>
  </si>
  <si>
    <t>Tomando en cuenta la resolución 339 del 2022, de la entidad sobre enfoque territorial se implementó la metodología acogida mediante ésta resolución para implementación de impactos y variables ambientales, de gestión y riesgo cambio climático , sociales  y sus líneas de género y étnicas en perspectiva de la actualización del misma. También se llevó a cabo contratos y convenios  con universidades (UTP, U Magdalena, Andes y Antioquia ) que sirven como insumo para  la construcción de la estrategia. Evidencia: https://drive.google.com/drive/folders/1MIBGFo1kcsqUV5NYlFL6UrFGC-XG6X_C?usp=sharing</t>
  </si>
  <si>
    <t>Se da inicio con la contratación de personal para comenzar a implementar los temas de género en la institución. Se identificaron algunas variables de las líneas de Género y étnicas en el Plan Nacional de Gas.  También se llevó a cabo 2 convenios con las Universidades UTP y U. Magdalena orientadas a la evaluación e impacto y variables de género en el desarrollo de los proyectos minero- energético. Evidencia: https://drive.google.com/drive/folders/1MIBGFo1kcsqUV5NYlFL6UrFGC-XG6X_C?usp=sharing</t>
  </si>
  <si>
    <t>OE 3</t>
  </si>
  <si>
    <t>E 4</t>
  </si>
  <si>
    <t>Sistema de información -Territorio vivo</t>
  </si>
  <si>
    <t>Sistema de información</t>
  </si>
  <si>
    <t>Durante la vigencia se elaboró un convenio con la universidad de los Andes para la elaboración de una Herramienta tecnológica para la captura de información en campo que permita identificar el potencial energético de algunos productos de Bioenergía variables a considerar en el tema social y ambiental. Evidencia: https://drive.google.com/drive/folders/1MIBGFo1kcsqUV5NYlFL6UrFGC-XG6X_C?usp=sharing</t>
  </si>
  <si>
    <t>Geovisor con capas sociales  y ambientales actualizado</t>
  </si>
  <si>
    <t>Geovisor</t>
  </si>
  <si>
    <t>Con el Equipo Gis se da inicio a la consulta de información secundaria que se puede obtener de las entidades público privadas, que permiten la construcción de un Geo portal que permita determinar capas y nivel de consulta. Igualmente pro medio del convenio con los Andes se realizaron consultas de información a escala regional y local en diferentes despachos para la consecución de información que pudiera alimentar la herramienta tecnología y al Geo portal de la entidad. Evidencia: https://drive.google.com/drive/folders/1MIBGFo1kcsqUV5NYlFL6UrFGC-XG6X_C?usp=sharing</t>
  </si>
  <si>
    <t>E 1</t>
  </si>
  <si>
    <t>Se diseño la Estrategia UPME al TERRITORIO, realizando 4 , Socialización de Convocatorias de Proyectos de Energía Eléctrica (2), Diálogos Ciudadanos - Gobierno con el Pueblo (3), y Cierres Técnicos de Proyectos y Convenios con Universidades (3). Evidencia: https://drive.google.com/drive/folders/1MIBGFo1kcsqUV5NYlFL6UrFGC-XG6X_C?usp=sharing</t>
  </si>
  <si>
    <t>OE 1</t>
  </si>
  <si>
    <t>E 5</t>
  </si>
  <si>
    <t>Documento (capítulos) con referentes territoriales para los planes de  Bionergia. (1. Referencias con planes de la UPME - PEI, PERS, 2. Referencias con Objetivos de Desarrollo Sostenible, 3. Referencias con metas de cambio climático, 4. Referencia de regionalización Pacifico (basado fase 1 de metod. de Res No. 000339/22), 5. Caracterización ambiental (basado en fase 2 de metod. de Res No. 000339/22), 6. Caracterización Socio-cultural (basado en fase 2 de metod. de Res No. 000339/22), 7. Propuesta de la estrategia de la gobernanza, 8. Propuesta de plan de acción para el desarrollo de bioenergéticos.</t>
  </si>
  <si>
    <t>Documento</t>
  </si>
  <si>
    <t>No aplica reporte</t>
  </si>
  <si>
    <t>E 7</t>
  </si>
  <si>
    <t>E 8</t>
  </si>
  <si>
    <t>Plan</t>
  </si>
  <si>
    <t>Programa</t>
  </si>
  <si>
    <t>Propuesta indicativa de etiquetado energético nacional para sectores priorizados</t>
  </si>
  <si>
    <t>Se elaboró y publicó del PEN 2022 - 2052. Evidencia: https://www1.upme.gov.co/DemandayEficiencia/Paginas/PEN-2052.aspx</t>
  </si>
  <si>
    <t>Estudio de tendencias internacionales y costos de la energía nuclear</t>
  </si>
  <si>
    <t>OE3</t>
  </si>
  <si>
    <t xml:space="preserve">Fortalecer la gobernanza de la información, mediante la adopción de herramientas tecnológicas que faciliten la gestión adecuada de los datos e información para la planeación y la investigación. </t>
  </si>
  <si>
    <t>E5</t>
  </si>
  <si>
    <t>Apoyar la documentación de la operación estadística del BECO</t>
  </si>
  <si>
    <t>BECO documentado</t>
  </si>
  <si>
    <t>A pesar de que en el 2023 no se elaboró un plan de expansión (que sería el de 2023 al 2037), se analizaron nuevas obras y se anexó la obra Sopo pra el STN que es de gran importancia para el país. El el 2023 el MME adoptó el plan de expansión de la transmisión 2022 - 2026, al cual se le anexó esta obra mencionada.</t>
  </si>
  <si>
    <t>Se elaboró y publicó el Plan de Expansión de la Generación 2023 - 2037. Evidencia: chrome-extension://efaidnbmnnnibpcajpcglclefindmkaj/https://www1.upme.gov.co/siel/Plan_expansin_generacion_transmision/Plan_indicativo_expansion_de_la_generacion_actu_2023_2037.pdf</t>
  </si>
  <si>
    <t>Se elaboró y publicó el Plan Indicativo de Expansión de Cobertura de Energía Eléctrica​ - PIEC 2019 - 2023. Evidencia: chrome-extension://efaidnbmnnnibpcajpcglclefindmkaj/https://www1.upme.gov.co/siel/PIEC/2019-23/PIEC_2019-2023_VF.pdf</t>
  </si>
  <si>
    <t>Metodología</t>
  </si>
  <si>
    <t>Metodología para la planeación de la cobertura mejorada en las fuentes de información</t>
  </si>
  <si>
    <t>Se elaboró y publicó el Estudio Técnico para el Plan de Abastecimiento de Gas Natural (ETPAGN 2023-2038). Evidencia: https://www1.upme.gov.co/sipg/Paginas/plan-abastecimiento-GN.aspx</t>
  </si>
  <si>
    <t>E 2</t>
  </si>
  <si>
    <t>1. Se elaboró un documento denominado: Mapeo de los actores institucionales intersectoriales y conformación de una mesa técnica para promover la sustitución del uso de CIAC para cocinar, a partir de este documento se convocaron los actores que se consideraron del Orden Nacional para conformar la mesa como Miembros Permanentes.2. Para instalar la Mesa Técnica del PNSL, se elaboró un documento denominado: PROTOCOLO DE INSTALACIÓN DE LA MESA TÉCNICA PARA LA IMPLEMENTACIÓN DEL   PLAN NACIONAL DE SUSTITUCIÓN DE LEÑA -PNSL, bajo el cual se instaló la Mesa Técnica.3. Se llevó a cabo una elaboración de acta, donde los miembros aceptan conformar la mesa y el protocolo de instalación.</t>
  </si>
  <si>
    <t>Convocatoria</t>
  </si>
  <si>
    <t>Se actualizó durante el 2023, la caracterización del proceso planeación integral de hidrocarburos Cód. C-HI-01 y 5 procedimientos (P-HI-05: Ttrámite de los cupos de diésel marino exento de sobretasa, P-HI-02: Proyección de precios de combustible, P-HI-04: Elaboración del listado de grandes consumidores individuales no intermediarios de ACPM, P-HI-06: Asignación de cupos de GLP con derecho a compensación por transporte, P-HI-07: Selección de adjudicatario o inversionista a través del mecanismo de convocatoria pública)</t>
  </si>
  <si>
    <t>Se sucribió convenio interadministrativo con la Universidad Nacional para elaborar escenarios y modelos de simulaciòn para el sector minero. Las evidencia son: Diagnostico con enfoque territorial y los informes de lasestrategias y cisnes negros, informe de historias de los escenarios y el informe de modelación. Ubicadoes en: https://drive.google.com/drive/folders/1b5hXGU_20oFL6K4yE8AYXoWMS-yuvfBh</t>
  </si>
  <si>
    <t>Actualización</t>
  </si>
  <si>
    <t>Procedimiento</t>
  </si>
  <si>
    <t>Se realizó el diagnosco de la información de la información referente la SIMCO, se realizaron analisis de la interoperabilidades con la ANM y el DANE. las evidencias correspondientes se ubican en: https://drive.google.com/drive/folders/1m3K_ThQ9pIWNaWH-VaHTg5PeGn9fEOzf</t>
  </si>
  <si>
    <t>Desarrollar herramientas para la delimitación y puesta en marcha de los Distritos Mineros para la diversificación productiva entre otros a traves de documentos diagnósticos, metodologías, planes estrategicos entre otros.</t>
  </si>
  <si>
    <t>Herramientas elaboradas para el sector minero que conlleven al desarrollo de los distritos mineros para la diversificación productiva (Documentos diagnósticos, Metodologías o Planes estrategicos)</t>
  </si>
  <si>
    <t>Identificar mediante estudios sectoriales especializados posibles puntos de congestión o ineficiencia en las cadenas de valor de los mercados en los sectores primario y secundario de la economía relacionados con la industria minera</t>
  </si>
  <si>
    <t>Estudio sectorial con la identificación de posibles puntos de congestión o ineficiencia en las cadenas de valor de los mercados en los sectores primario y secundario de la economía relacionados con la industria minera.</t>
  </si>
  <si>
    <t>Evaluar los planes subsectoriales de transición energética, seguridad alimentaria e infraestructrura y hábitat</t>
  </si>
  <si>
    <t>Planes subsectoriales evaluados para determinar el cumplimiento de la formulación elaborada.</t>
  </si>
  <si>
    <t>Se publicó la actualización de metodología para la guía de estructuración y formulación de proyectos para el Fondo de Apoyo Financiero para la Energización de las Zonas Rurales Interconectadas (FAER) en marco de la resolución 40379 de 2023.</t>
  </si>
  <si>
    <t>Asistencia técnica</t>
  </si>
  <si>
    <t>(Avance reportado = 36) Se realizaron 37 asistencias técnicas distribuidas en: Cuatro (4) convenios interadministrativos para dictar capacitaciones sobre Fondos de apoyo financiero y Comunidades Energéticas en Norte de Santander, Cúcuta, Ocaña y Pamplona,  veinticuatro (24) mesas técnicas con interesados en formulación de proyectos para los Fondos de FAER y SGR, y ocho (8) asesorías de proyectos correspondientes a los Fondos FINDETER y FECF.</t>
  </si>
  <si>
    <t>Documento actualizado de políticas y lineamientos Gobierno de Datos Sectorial y de la UPME</t>
  </si>
  <si>
    <t>Se formuló y aprobó el Proyecto de Inversión que brinda los componentes conceptuales y presupuestales para realizar la formulación de políticas, lineamientos y estandares sectoriales de gobierno de datos.  Se realizaron acciones previas como la del diagnóstico.</t>
  </si>
  <si>
    <t>Se realizó un analisis sectorial de madurez de la infraestructura del dato y el levantamiento de activos de información en el MME y las aentidades adscritas.</t>
  </si>
  <si>
    <t>Se formuló y aprobó el Proyecto de Inversión que brinda los componentes conceptuales y presupuestales para realizar la Política de Gobierno de Datos Sectorial y el Plan de Gestión de la Información. Se realizaron reuniones con las entidades sectoriales con el propósito de establecer la hoja de ruta CIO.</t>
  </si>
  <si>
    <t>Se participó en las sesiones de entrega y entendimiento por parte del BID al MME de la arquitectura tecnológica, frabricas de software, tableros y presupuesto</t>
  </si>
  <si>
    <t>Política</t>
  </si>
  <si>
    <t>Aplicación</t>
  </si>
  <si>
    <t>Se avanzo en un 89% en la definicion del PETI 2023, realizando las actualizaciones documentales correspondientes, realizando el diseño del plan estrategico de comunicaciones, implementacion del repositorio GIT, actualizaciòn de manuales y politicas, generacion de la primera version del Geoportal, implementacion del servicio de back up en la nube, adquisicion de licencias, herramientas de monitoreo, mejoramiento y estabilizaciòn de modulos y generando los borradores documentales respectivos (https://docs.google.com/spreadsheets/d/1935dQBRH83vUhwT2L8yxuYzqf72CLJHv/edit?gid=192407642#gid=192407642)</t>
  </si>
  <si>
    <t>Se definio el MPSI y se avanzo en su implementación en un 88% realizando actualizaciones documentales, actualizaciones a los equipos de escritorio y portatiles, socializaciones graficas y audiovisuales y establecimiento de controles para el tratamiento de riesgos (https://docs.google.com/spreadsheets/d/1935dQBRH83vUhwT2L8yxuYzqf72CLJHv/edit?gid=994109792#gid=994109792)</t>
  </si>
  <si>
    <t>Se realizo la identificación parcial de los riesgos de seguridad, avanzando en un 83% realizando matrices de riesgos por procesos, generando controles según la informacion levantada y  realizando las actualizaciones pertinentes al plan de tratamiento de riesgos de seguridad digital (https://docs.google.com/spreadsheets/d/1935dQBRH83vUhwT2L8yxuYzqf72CLJHv/edit?gid=994109792#gid=994109792)</t>
  </si>
  <si>
    <t>Herramienta</t>
  </si>
  <si>
    <t>Se realizo configuracion, conexión site site y clasificacion de los servidores prioritarios para la entidads en la Nube de Oracle.https://drive.google.com/drive/u/0/folders/1g5jvxzcmoqcLhbIH5-Bl2S-U3busjJw9</t>
  </si>
  <si>
    <t>Hiperconvergencia ampliada y actualizada</t>
  </si>
  <si>
    <t>Se realizó ampliacion de vsan  de la hiperconvergencia (https://drive.google.com/drive/folders/1h6k3Xt1KRcQ9ddwhJ2cmoVvuz6BpHga1?usp=drive_link)</t>
  </si>
  <si>
    <t>Se adquirio el servicio de ciberseguridad a través un Centro de Operaciones de Seguridad - SOC- y el licenciamiento de la solución Endpoint de Sophos Central el cual brinda el servicio gestionado de ciberseguridad a través del Centro de Operaciones de Seguridad del proveedor, con alcance en todas las soluciones específicas de seguridad con las que cuenta la UPME y que se integran con el MDR Complete de Sophos, para realizar el análisis, detección y respuesta a ciberataques dirigidos contra equipos, servidores, redes, cuentas de correo electrónico, entre otros elementos o servicios de la infraestructura de TI. Evidencia (https://drive.google.com/drive/folders/1tNpKhS6mnLNDPn4UOWs1_h1Xum1bmcV_?usp=drive_link)</t>
  </si>
  <si>
    <t>Se llevó a cabo un diagnóstico previo para conocer la percepción de diversos públicos respecto al trabajo de la UPME y su posicionamiento como tanque de pensamiento del sector. A partir de dicho diagnóstico, se construyó la propuesta de tarjet, campañas y ejes estratégicos comunicativos, los cuales se centralizaron en el Plan Estratégico de Comunicaciones (PECO) de la unidad. Este plan se consolido en documento y se entregó en su versión final para su aplicación en el año 2024.</t>
  </si>
  <si>
    <t>E 3</t>
  </si>
  <si>
    <t>Diseñar, rediseñar, actualizar, desarrollar y/o implementar SIMEC y sus subsistemas</t>
  </si>
  <si>
    <t>Sistema de Información Minero Eenergético Colombiano con sus subsistemas diseñados, rediseñados, actualizados, desarrollados y/o implementados, garantizando la inclusión oportuna de modelos de analítica y aplicaciones interactivas (1. SIMEC, 2. SIMCO, 3. SIPG, 4. SIEL, 5. Territorio Vivo, 6. PERS, 7. TEJ</t>
  </si>
  <si>
    <t xml:space="preserve">Sistema de información </t>
  </si>
  <si>
    <t>Diseñar, rediseñar, actualizar, desarrollar y/o implementar el Geoportal Sectorial y los Geovisores UPME</t>
  </si>
  <si>
    <t>Sistemas de información geográficos diseñados, rediseñados, actualizados, desarrollados y/o implementados (1. Geoportal Sectorial 2. Geovisores UPME)</t>
  </si>
  <si>
    <t>Posicionar a la UPME como referente a nivel internacional de información mineroenergética</t>
  </si>
  <si>
    <t>Estrategia de relacionamiento con organismos internacionales para el fortalecimiento del gobierno de datos y el posicionamiento internacional como CIO Sectorial, formulada e implementada.</t>
  </si>
  <si>
    <t>Unificar, centralizar y estructurar la información de la entidad proveniente de diversas fuentes</t>
  </si>
  <si>
    <t>Lago de Datos para centralizar y estructurar la información de la entidad.</t>
  </si>
  <si>
    <t>Lago de datos</t>
  </si>
  <si>
    <t>Flujos de información de la entidad identificados, definidos y documentados.</t>
  </si>
  <si>
    <t>Arquitectura de información diseñada e implementada.</t>
  </si>
  <si>
    <t>Fortalecer la adopción de decisiones basadas en datos de la entidad</t>
  </si>
  <si>
    <t>Sistema de información con tableros, gráficas, variables, indicadores, equipos y otros, relevantes para la adopción de decisiones estratégicas de alto nivel.</t>
  </si>
  <si>
    <t>Documento actualizado de Metodología de Gestión de la Información sectorial y de la UPME</t>
  </si>
  <si>
    <t>Planes Estadísticos formulados para el sector minero energético y para la UPME</t>
  </si>
  <si>
    <t>Certificación de las operaciones estadísticas</t>
  </si>
  <si>
    <t>Certificaciones Oficiales</t>
  </si>
  <si>
    <t>Se elaboró y aprobó el ET y los Decreto 2021 y 2022 del 2023</t>
  </si>
  <si>
    <t>Vacantes Provistas</t>
  </si>
  <si>
    <t>Prórroga de la Planta temporal por un año adicional mientras se gestiona el Proceso de Modernización Fase II.</t>
  </si>
  <si>
    <t>Prorrogas</t>
  </si>
  <si>
    <t>Tablero de control</t>
  </si>
  <si>
    <t>Evaluación</t>
  </si>
  <si>
    <t>DG_ET</t>
  </si>
  <si>
    <r>
      <t xml:space="preserve">META </t>
    </r>
    <r>
      <rPr>
        <b/>
        <sz val="6"/>
        <color theme="1"/>
        <rFont val="Verdana"/>
        <family val="2"/>
      </rPr>
      <t>CUATRIENIO</t>
    </r>
  </si>
  <si>
    <r>
      <t xml:space="preserve">META
</t>
    </r>
    <r>
      <rPr>
        <b/>
        <sz val="6"/>
        <color theme="1"/>
        <rFont val="Verdana"/>
        <family val="2"/>
      </rPr>
      <t>PROYECTADA AL 2025</t>
    </r>
  </si>
  <si>
    <t>Inversión - Implementación de una solución integral para el acceso a los datos y a la información oportuna y de calidad del sector minero energético a nivel nacional</t>
  </si>
  <si>
    <t>Fortalecimiento del Sistema Eléctrico para la TEJ. Indicador: Elaborar anualmente entre el 2024 y el 2026 el Plan de Expansión de Transmisión considerando el desarrollo de fuentes y usos energéticos convenciones y no convencionales.</t>
  </si>
  <si>
    <t>Desarrollo del PAI-PROURE (Eficiencia Energética). Indicador: Actualizar al 2025 el Programa de Uso Racional y Eficiente de Energía y Fuentes No Convencionales (PAI PROURE) que comprenda y amplie la apuestas de transformación de la TEJ.</t>
  </si>
  <si>
    <t>Capacidad en operación comercial de generación eléctrica a partir de fuentes no convencionales de energía renovable (FNCER). Indicador: Elaborar y socializar trimestralmente el informe de avance de los proyectos de generación eléctrica.</t>
  </si>
  <si>
    <t>Capacidad instalada de fuentes no convencionales de energía y de soluciones tipo híbrido en las ZNI. (Indicador PAZ + Indicador PEDET). Indicador: Elaborar al 2024 el Plan Indicativo de Expansión de Cobertura de Energía Eléctrica​ - PIEC 2023 - 2027.</t>
  </si>
  <si>
    <t>Implementación de criterios de sostenibilidad en el parque inmobiliario. Indicador: Actualizar al 2025 el Programa de Uso Racional y Eficiente de Energía y Fuentes No Convencionales (PAI PROURE) que comprenda y amplie la apuestas de transformación de la TEJ.</t>
  </si>
  <si>
    <t>Desarrollo técnico y relacionamiento territorial que habilite la Línea HVDC (Colectora II). Indicador: Realizar en el 2024 la consultoría integral para establecer instrumentos operativos para el desarrollo del proyecto de la línea de transmisión HVDC alta guajira.</t>
  </si>
  <si>
    <t>Papel del Sector en los Sistemas de Información del territorio interoperables. Indicador: Consolidar al 2026 a la UPME como CIO sectorial.</t>
  </si>
  <si>
    <t>Adjudicar regasificadora del Pacífico. Indicador: Plantear la alternativa que brinde la confiabilidad y abastecimiento de gas en el suroccidente colombiano al cierre del 2023.</t>
  </si>
  <si>
    <t>INDIRECTO COMPROMISOS PES</t>
  </si>
  <si>
    <t>PROYECTO DE INVERSIÓN QUE FINANCIA</t>
  </si>
  <si>
    <t>GIT Gestión del Talento Humano</t>
  </si>
  <si>
    <t>DEPENDENCIA / Plan MIPG</t>
  </si>
  <si>
    <t>DEPENDENCIA / Plan de Acción</t>
  </si>
  <si>
    <t>Programa de Transparencia y Ética Pública</t>
  </si>
  <si>
    <t>Plan Estratégico de Tecnologías de la Información y las Comunicaciones</t>
  </si>
  <si>
    <t>Plan Institucional de Archivos</t>
  </si>
  <si>
    <t>Gestión estratégica del talento humano</t>
  </si>
  <si>
    <t>Planeación institucional</t>
  </si>
  <si>
    <t>Seguridad digital</t>
  </si>
  <si>
    <t>Gobierno digital</t>
  </si>
  <si>
    <t>Gestión presupuestal y eficiencia del gasto público</t>
  </si>
  <si>
    <t>Integridad</t>
  </si>
  <si>
    <t>Defensa jurídica</t>
  </si>
  <si>
    <t>Servicio al ciudadano</t>
  </si>
  <si>
    <t>Transparencia, acceso a la información y lucha contra la corrupción</t>
  </si>
  <si>
    <t>Control Interno</t>
  </si>
  <si>
    <t>Gestión del Conocimiento</t>
  </si>
  <si>
    <t>Seguimiento y evaluación del desempeño institucional</t>
  </si>
  <si>
    <t>Racionalización de trámites</t>
  </si>
  <si>
    <t>Mejora normativa</t>
  </si>
  <si>
    <t>Talento Humano</t>
  </si>
  <si>
    <t>Gestión con Valores para Resultados</t>
  </si>
  <si>
    <t>Evaluación de Resultados</t>
  </si>
  <si>
    <t>Información y Comunicación</t>
  </si>
  <si>
    <t>GIT Gestión Administrativa y Servicio al Ciudadano</t>
  </si>
  <si>
    <t>Archivo y gestión documental</t>
  </si>
  <si>
    <t>Gestión información estadística</t>
  </si>
  <si>
    <t>Participación ciudadana</t>
  </si>
  <si>
    <t>Fortalecimiento organizacional y simplificación de procesos</t>
  </si>
  <si>
    <t>Gestión del conocimiento y la innovación</t>
  </si>
  <si>
    <t>GIT Gestión Financiera</t>
  </si>
  <si>
    <t>INDIRECTO</t>
  </si>
  <si>
    <t>POL_SGI</t>
  </si>
  <si>
    <t>POL_GITGF</t>
  </si>
  <si>
    <t>POL_DGCI</t>
  </si>
  <si>
    <t>POL_GITGASC</t>
  </si>
  <si>
    <t>POL_OAJ</t>
  </si>
  <si>
    <t>POL_OAP</t>
  </si>
  <si>
    <t>POL_GITTH</t>
  </si>
  <si>
    <r>
      <t xml:space="preserve">Fecha: </t>
    </r>
    <r>
      <rPr>
        <sz val="11"/>
        <color theme="1"/>
        <rFont val="Verdana"/>
        <family val="2"/>
      </rPr>
      <t>21/11/2024</t>
    </r>
  </si>
  <si>
    <r>
      <t>Versión:</t>
    </r>
    <r>
      <rPr>
        <sz val="11"/>
        <color theme="1"/>
        <rFont val="Verdana"/>
        <family val="2"/>
      </rPr>
      <t xml:space="preserve"> 4</t>
    </r>
  </si>
  <si>
    <t>FORMATO 
FORMULACIÓN Y REPORTE DE AVANCES DE LOS PLANES DE ACCIÓN INSTITUCIONAL DEL SISTEMA DE GESTIÓN DE LA UPME</t>
  </si>
  <si>
    <r>
      <t xml:space="preserve">Versión: </t>
    </r>
    <r>
      <rPr>
        <sz val="11"/>
        <color theme="1"/>
        <rFont val="Verdana"/>
        <family val="2"/>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</si>
</sst>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8"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font>
    <font>
      <sz val="11"/>
      <color rgb="FF000000"/>
      <name val="Calibri"/>
      <family val="2"/>
    </font>
    <font>
      <b/>
      <sz val="11"/>
      <color theme="1"/>
      <name val="Calibri"/>
      <family val="2"/>
    </font>
    <font>
      <sz val="11"/>
      <color theme="1"/>
      <name val="Calibri"/>
      <family val="2"/>
      <scheme val="minor"/>
    </font>
    <font>
      <b/>
      <sz val="11"/>
      <color theme="1"/>
      <name val="Calibri"/>
      <family val="2"/>
    </font>
    <font>
      <b/>
      <sz val="11"/>
      <color theme="1"/>
      <name val="Calibri"/>
      <family val="2"/>
      <scheme val="minor"/>
    </font>
    <font>
      <sz val="10"/>
      <color theme="1"/>
      <name val="Arial"/>
      <family val="2"/>
    </font>
    <font>
      <sz val="8"/>
      <name val="Calibri"/>
      <family val="2"/>
      <scheme val="minor"/>
    </font>
    <font>
      <sz val="8"/>
      <name val="Calibri"/>
      <family val="2"/>
      <scheme val="minor"/>
    </font>
    <font>
      <b/>
      <sz val="11"/>
      <color theme="1"/>
      <name val="Verdana"/>
      <family val="2"/>
    </font>
    <font>
      <sz val="11"/>
      <color theme="1"/>
      <name val="Verdana"/>
      <family val="2"/>
    </font>
    <font>
      <sz val="11"/>
      <name val="Verdana"/>
      <family val="2"/>
    </font>
    <font>
      <b/>
      <sz val="11"/>
      <name val="Verdana"/>
      <family val="2"/>
    </font>
    <font>
      <b/>
      <sz val="12"/>
      <color theme="1"/>
      <name val="Verdana"/>
      <family val="2"/>
    </font>
    <font>
      <b/>
      <sz val="9"/>
      <color theme="1"/>
      <name val="Verdana"/>
      <family val="2"/>
    </font>
    <font>
      <b/>
      <sz val="9"/>
      <name val="Verdana"/>
      <family val="2"/>
    </font>
    <font>
      <b/>
      <sz val="8"/>
      <color theme="1"/>
      <name val="Verdana"/>
      <family val="2"/>
    </font>
    <font>
      <sz val="11"/>
      <color rgb="FF000000"/>
      <name val="Verdana"/>
      <family val="2"/>
    </font>
    <font>
      <b/>
      <sz val="7"/>
      <color theme="1"/>
      <name val="Verdana"/>
      <family val="2"/>
    </font>
    <font>
      <b/>
      <sz val="8"/>
      <name val="Verdana"/>
      <family val="2"/>
    </font>
    <font>
      <b/>
      <sz val="5"/>
      <color theme="1"/>
      <name val="Verdana"/>
      <family val="2"/>
    </font>
    <font>
      <sz val="11"/>
      <color theme="5"/>
      <name val="Calibri"/>
      <family val="2"/>
      <scheme val="minor"/>
    </font>
    <font>
      <sz val="11"/>
      <name val="Calibri"/>
      <family val="2"/>
      <scheme val="minor"/>
    </font>
    <font>
      <sz val="11"/>
      <color rgb="FFE97132"/>
      <name val="Calibri"/>
      <family val="2"/>
      <scheme val="minor"/>
    </font>
    <font>
      <b/>
      <sz val="9"/>
      <color indexed="81"/>
      <name val="Tahoma"/>
      <family val="2"/>
    </font>
    <font>
      <sz val="9"/>
      <color indexed="81"/>
      <name val="Tahoma"/>
      <family val="2"/>
    </font>
    <font>
      <b/>
      <sz val="9"/>
      <color indexed="81"/>
      <name val="Tahoma"/>
      <charset val="1"/>
    </font>
    <font>
      <sz val="9"/>
      <color indexed="81"/>
      <name val="Tahoma"/>
      <charset val="1"/>
    </font>
    <font>
      <sz val="10"/>
      <color rgb="FF000000"/>
      <name val="Verdana"/>
      <family val="2"/>
    </font>
    <font>
      <sz val="10"/>
      <name val="Verdana"/>
      <family val="2"/>
    </font>
    <font>
      <b/>
      <sz val="6"/>
      <color theme="1"/>
      <name val="Verdana"/>
      <family val="2"/>
    </font>
    <font>
      <sz val="10"/>
      <color theme="1"/>
      <name val="Verdana"/>
      <family val="2"/>
    </font>
    <font>
      <b/>
      <sz val="9.5"/>
      <name val="Verdana"/>
      <family val="2"/>
    </font>
    <font>
      <sz val="11"/>
      <color rgb="FFFF0000"/>
      <name val="Calibri"/>
      <family val="2"/>
    </font>
    <font>
      <sz val="11"/>
      <name val="Calibri"/>
      <family val="2"/>
    </font>
  </fonts>
  <fills count="23">
    <fill>
      <patternFill patternType="none"/>
    </fill>
    <fill>
      <patternFill patternType="gray125"/>
    </fill>
    <fill>
      <patternFill patternType="solid">
        <fgColor rgb="FFD8D8D8"/>
        <bgColor rgb="FFD8D8D8"/>
      </patternFill>
    </fill>
    <fill>
      <patternFill patternType="solid">
        <fgColor rgb="FFDADADA"/>
        <bgColor rgb="FFDADADA"/>
      </patternFill>
    </fill>
    <fill>
      <patternFill patternType="solid">
        <fgColor rgb="FFBDD6EE"/>
        <bgColor rgb="FFBDD6EE"/>
      </patternFill>
    </fill>
    <fill>
      <patternFill patternType="solid">
        <fgColor rgb="FF55B5CC"/>
        <bgColor theme="5"/>
      </patternFill>
    </fill>
    <fill>
      <patternFill patternType="solid">
        <fgColor rgb="FFC6EFFF"/>
        <bgColor rgb="FFF4B083"/>
      </patternFill>
    </fill>
    <fill>
      <patternFill patternType="solid">
        <fgColor theme="0" tint="-0.249977111117893"/>
        <bgColor indexed="64"/>
      </patternFill>
    </fill>
    <fill>
      <patternFill patternType="solid">
        <fgColor rgb="FF4BB576"/>
        <bgColor theme="5"/>
      </patternFill>
    </fill>
    <fill>
      <patternFill patternType="solid">
        <fgColor rgb="FF6BBE4E"/>
        <bgColor rgb="FFC5E0B3"/>
      </patternFill>
    </fill>
    <fill>
      <patternFill patternType="solid">
        <fgColor rgb="FFB7EBAB"/>
        <bgColor rgb="FFC5E0B3"/>
      </patternFill>
    </fill>
    <fill>
      <patternFill patternType="solid">
        <fgColor rgb="FFA6D894"/>
        <bgColor rgb="FFC5E0B3"/>
      </patternFill>
    </fill>
    <fill>
      <patternFill patternType="solid">
        <fgColor rgb="FF47B37A"/>
        <bgColor theme="5"/>
      </patternFill>
    </fill>
    <fill>
      <patternFill patternType="solid">
        <fgColor rgb="FFAFDFC6"/>
        <bgColor rgb="FFF4B083"/>
      </patternFill>
    </fill>
    <fill>
      <patternFill patternType="solid">
        <fgColor rgb="FFA9DBBD"/>
        <bgColor rgb="FFFEF2CB"/>
      </patternFill>
    </fill>
    <fill>
      <patternFill patternType="solid">
        <fgColor rgb="FF55CB45"/>
        <bgColor theme="9"/>
      </patternFill>
    </fill>
    <fill>
      <patternFill patternType="solid">
        <fgColor rgb="FFFFFF00"/>
        <bgColor indexed="64"/>
      </patternFill>
    </fill>
    <fill>
      <patternFill patternType="solid">
        <fgColor theme="4" tint="0.79998168889431442"/>
        <bgColor theme="5"/>
      </patternFill>
    </fill>
    <fill>
      <patternFill patternType="solid">
        <fgColor theme="2" tint="-0.14999847407452621"/>
        <bgColor rgb="FFD8D8D8"/>
      </patternFill>
    </fill>
    <fill>
      <patternFill patternType="solid">
        <fgColor theme="2" tint="-0.149998474074526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9" fontId="6" fillId="0" borderId="0" applyFont="0" applyFill="0" applyBorder="0" applyAlignment="0" applyProtection="0"/>
    <xf numFmtId="0" fontId="2" fillId="0" borderId="0"/>
  </cellStyleXfs>
  <cellXfs count="121">
    <xf numFmtId="0" fontId="0" fillId="0" borderId="0" xfId="0"/>
    <xf numFmtId="0" fontId="3" fillId="0" borderId="0" xfId="0" applyFont="1" applyAlignment="1">
      <alignment horizontal="left" wrapText="1"/>
    </xf>
    <xf numFmtId="0" fontId="3" fillId="0" borderId="0" xfId="0" applyFont="1" applyAlignment="1">
      <alignment wrapText="1"/>
    </xf>
    <xf numFmtId="0" fontId="0" fillId="0" borderId="0" xfId="0" applyAlignment="1">
      <alignment wrapText="1"/>
    </xf>
    <xf numFmtId="0" fontId="4" fillId="0" borderId="0" xfId="0" applyFont="1" applyAlignment="1">
      <alignment wrapText="1"/>
    </xf>
    <xf numFmtId="0" fontId="7" fillId="0" borderId="0" xfId="0" applyFont="1" applyAlignment="1">
      <alignment wrapText="1"/>
    </xf>
    <xf numFmtId="0" fontId="8" fillId="0" borderId="0" xfId="0" applyFont="1" applyAlignment="1">
      <alignment wrapText="1"/>
    </xf>
    <xf numFmtId="0" fontId="5" fillId="0" borderId="0" xfId="0" applyFont="1" applyAlignment="1">
      <alignment wrapText="1"/>
    </xf>
    <xf numFmtId="0" fontId="3" fillId="0" borderId="0" xfId="0" applyFont="1" applyAlignment="1">
      <alignment horizontal="left" vertical="center"/>
    </xf>
    <xf numFmtId="0" fontId="9" fillId="16" borderId="0" xfId="0" applyFont="1" applyFill="1" applyAlignment="1">
      <alignment horizontal="center" vertical="center"/>
    </xf>
    <xf numFmtId="0" fontId="9" fillId="7" borderId="0" xfId="0" applyFont="1" applyFill="1" applyAlignment="1">
      <alignment horizontal="left" vertical="center" wrapText="1"/>
    </xf>
    <xf numFmtId="0" fontId="13" fillId="0" borderId="0" xfId="0" applyFont="1" applyAlignment="1">
      <alignment vertical="center"/>
    </xf>
    <xf numFmtId="0" fontId="14"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12" fillId="0" borderId="0" xfId="0" applyFont="1" applyAlignment="1">
      <alignment horizontal="right" vertical="center"/>
    </xf>
    <xf numFmtId="0" fontId="15" fillId="0" borderId="0" xfId="0" applyFont="1" applyAlignment="1">
      <alignment horizontal="right" vertical="center"/>
    </xf>
    <xf numFmtId="0" fontId="12" fillId="0" borderId="0" xfId="0" applyFont="1" applyAlignment="1">
      <alignment horizontal="left" vertical="center"/>
    </xf>
    <xf numFmtId="0" fontId="16" fillId="0" borderId="0" xfId="0" applyFont="1" applyAlignment="1">
      <alignment horizontal="center" vertical="center"/>
    </xf>
    <xf numFmtId="0" fontId="12" fillId="0" borderId="0" xfId="0" applyFont="1" applyAlignment="1">
      <alignment horizontal="center" vertical="center"/>
    </xf>
    <xf numFmtId="0" fontId="17" fillId="11" borderId="1"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9" fillId="13" borderId="1" xfId="0" applyFont="1" applyFill="1" applyBorder="1" applyAlignment="1">
      <alignment horizontal="center" vertical="center" wrapText="1"/>
    </xf>
    <xf numFmtId="0" fontId="17" fillId="13" borderId="1" xfId="0" applyFont="1" applyFill="1" applyBorder="1" applyAlignment="1">
      <alignment horizontal="center" vertical="center" wrapText="1"/>
    </xf>
    <xf numFmtId="0" fontId="17" fillId="14" borderId="1" xfId="0" applyFont="1" applyFill="1" applyBorder="1" applyAlignment="1">
      <alignment horizontal="center" vertical="center" wrapText="1"/>
    </xf>
    <xf numFmtId="0" fontId="20" fillId="0" borderId="1" xfId="0" applyFont="1" applyBorder="1" applyAlignment="1" applyProtection="1">
      <alignment horizontal="left" vertical="center" wrapText="1"/>
      <protection locked="0"/>
    </xf>
    <xf numFmtId="0" fontId="13" fillId="0" borderId="1" xfId="0" applyFont="1" applyBorder="1" applyAlignment="1" applyProtection="1">
      <alignment vertical="center" wrapText="1"/>
      <protection locked="0"/>
    </xf>
    <xf numFmtId="0" fontId="13" fillId="0" borderId="1" xfId="0" applyFont="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9" fontId="13" fillId="0" borderId="1" xfId="1" applyFont="1" applyBorder="1" applyAlignment="1" applyProtection="1">
      <alignment horizontal="center" vertical="center" wrapText="1"/>
      <protection locked="0"/>
    </xf>
    <xf numFmtId="0" fontId="20" fillId="0" borderId="1" xfId="0" applyFont="1" applyBorder="1" applyAlignment="1" applyProtection="1">
      <alignment vertical="center" wrapText="1"/>
      <protection locked="0"/>
    </xf>
    <xf numFmtId="0" fontId="13" fillId="0" borderId="1" xfId="0" applyFont="1" applyBorder="1" applyAlignment="1">
      <alignment horizontal="left" vertical="center" wrapText="1"/>
    </xf>
    <xf numFmtId="164" fontId="13" fillId="0" borderId="1" xfId="0" applyNumberFormat="1" applyFont="1" applyBorder="1" applyAlignment="1">
      <alignment horizontal="center" vertical="center"/>
    </xf>
    <xf numFmtId="10" fontId="13"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10" fontId="13" fillId="0" borderId="1" xfId="0"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9" fontId="20" fillId="0" borderId="1" xfId="1" applyFont="1" applyBorder="1" applyAlignment="1" applyProtection="1">
      <alignment horizontal="center" vertical="center"/>
      <protection locked="0"/>
    </xf>
    <xf numFmtId="0" fontId="13" fillId="0" borderId="1" xfId="0" applyFont="1" applyBorder="1" applyAlignment="1">
      <alignment vertical="center"/>
    </xf>
    <xf numFmtId="164" fontId="13" fillId="0" borderId="1" xfId="0" applyNumberFormat="1" applyFont="1" applyBorder="1" applyAlignment="1">
      <alignment vertical="center"/>
    </xf>
    <xf numFmtId="10" fontId="13" fillId="0" borderId="1" xfId="0" applyNumberFormat="1" applyFont="1" applyBorder="1" applyAlignment="1">
      <alignment vertical="center"/>
    </xf>
    <xf numFmtId="0" fontId="13" fillId="0" borderId="15" xfId="0" applyFont="1" applyBorder="1" applyAlignment="1">
      <alignment vertical="center"/>
    </xf>
    <xf numFmtId="0" fontId="12" fillId="0" borderId="6" xfId="0" applyFont="1" applyBorder="1" applyAlignment="1">
      <alignment vertical="center"/>
    </xf>
    <xf numFmtId="0" fontId="12" fillId="0" borderId="16" xfId="0" applyFont="1" applyBorder="1" applyAlignment="1">
      <alignment horizontal="left" vertical="center"/>
    </xf>
    <xf numFmtId="0" fontId="21" fillId="13" borderId="1"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10" fontId="21" fillId="3" borderId="1" xfId="0" applyNumberFormat="1" applyFont="1" applyFill="1" applyBorder="1" applyAlignment="1">
      <alignment horizontal="center" vertical="center" wrapText="1"/>
    </xf>
    <xf numFmtId="10" fontId="13" fillId="18" borderId="1" xfId="0" applyNumberFormat="1" applyFont="1" applyFill="1" applyBorder="1" applyAlignment="1">
      <alignment horizontal="center" vertical="center"/>
    </xf>
    <xf numFmtId="0" fontId="13" fillId="19" borderId="1" xfId="0" applyFont="1" applyFill="1" applyBorder="1" applyAlignment="1">
      <alignment vertical="center"/>
    </xf>
    <xf numFmtId="10" fontId="13" fillId="20" borderId="1" xfId="0" applyNumberFormat="1" applyFont="1" applyFill="1" applyBorder="1" applyAlignment="1">
      <alignment horizontal="center" vertical="center" wrapText="1"/>
    </xf>
    <xf numFmtId="10" fontId="13" fillId="20" borderId="1" xfId="0" applyNumberFormat="1" applyFont="1" applyFill="1" applyBorder="1" applyAlignment="1">
      <alignment vertical="center"/>
    </xf>
    <xf numFmtId="0" fontId="13" fillId="20" borderId="1" xfId="0" applyFont="1" applyFill="1" applyBorder="1" applyAlignment="1">
      <alignment vertical="center"/>
    </xf>
    <xf numFmtId="0" fontId="2" fillId="0" borderId="0" xfId="2"/>
    <xf numFmtId="0" fontId="24" fillId="0" borderId="0" xfId="2" applyFont="1"/>
    <xf numFmtId="0" fontId="25" fillId="0" borderId="0" xfId="2" applyFont="1"/>
    <xf numFmtId="0" fontId="26" fillId="0" borderId="0" xfId="2" applyFont="1"/>
    <xf numFmtId="0" fontId="31" fillId="21" borderId="1" xfId="0" applyFont="1" applyFill="1" applyBorder="1" applyAlignment="1" applyProtection="1">
      <alignment horizontal="left" vertical="center" wrapText="1"/>
      <protection locked="0"/>
    </xf>
    <xf numFmtId="0" fontId="32" fillId="21" borderId="1" xfId="0" applyFont="1" applyFill="1" applyBorder="1" applyAlignment="1" applyProtection="1">
      <alignment horizontal="left" vertical="center" wrapText="1"/>
      <protection locked="0"/>
    </xf>
    <xf numFmtId="9" fontId="14" fillId="0" borderId="1" xfId="1" applyFont="1" applyFill="1" applyBorder="1" applyAlignment="1" applyProtection="1">
      <alignment horizontal="center" vertical="center"/>
      <protection locked="0"/>
    </xf>
    <xf numFmtId="9" fontId="13" fillId="0" borderId="1" xfId="1" applyFont="1" applyFill="1" applyBorder="1" applyAlignment="1" applyProtection="1">
      <alignment horizontal="center" vertical="center"/>
      <protection locked="0"/>
    </xf>
    <xf numFmtId="0" fontId="13" fillId="21" borderId="1" xfId="0" applyFont="1" applyFill="1" applyBorder="1" applyAlignment="1" applyProtection="1">
      <alignment horizontal="center" vertical="center" wrapText="1"/>
      <protection locked="0"/>
    </xf>
    <xf numFmtId="9" fontId="34" fillId="0" borderId="1" xfId="1" applyFont="1" applyBorder="1" applyAlignment="1" applyProtection="1">
      <alignment horizontal="center" vertical="center"/>
      <protection locked="0"/>
    </xf>
    <xf numFmtId="0" fontId="31" fillId="0" borderId="1" xfId="0" applyFont="1" applyBorder="1" applyAlignment="1" applyProtection="1">
      <alignment horizontal="left" vertical="center" wrapText="1"/>
      <protection locked="0"/>
    </xf>
    <xf numFmtId="0" fontId="25" fillId="16" borderId="0" xfId="0" applyFont="1" applyFill="1" applyAlignment="1">
      <alignment wrapText="1"/>
    </xf>
    <xf numFmtId="0" fontId="3" fillId="0" borderId="0" xfId="0" applyFont="1" applyAlignment="1">
      <alignment horizontal="left"/>
    </xf>
    <xf numFmtId="0" fontId="3" fillId="0" borderId="0" xfId="0" applyFont="1"/>
    <xf numFmtId="0" fontId="20" fillId="21" borderId="1" xfId="0" applyFont="1" applyFill="1" applyBorder="1" applyAlignment="1" applyProtection="1">
      <alignment horizontal="left" vertical="center" wrapText="1"/>
      <protection locked="0"/>
    </xf>
    <xf numFmtId="9" fontId="14" fillId="22" borderId="1" xfId="1" applyFont="1" applyFill="1" applyBorder="1" applyAlignment="1" applyProtection="1">
      <alignment horizontal="center" vertical="center"/>
      <protection locked="0"/>
    </xf>
    <xf numFmtId="9" fontId="13" fillId="22" borderId="1" xfId="1" applyFont="1" applyFill="1" applyBorder="1" applyAlignment="1" applyProtection="1">
      <alignment horizontal="center" vertical="center"/>
      <protection locked="0"/>
    </xf>
    <xf numFmtId="9" fontId="34" fillId="0" borderId="1" xfId="1" applyFont="1" applyBorder="1" applyAlignment="1" applyProtection="1">
      <alignment horizontal="center" vertical="center" wrapText="1"/>
      <protection locked="0"/>
    </xf>
    <xf numFmtId="0" fontId="35" fillId="0" borderId="0" xfId="0" applyFont="1" applyAlignment="1">
      <alignment vertical="center" wrapText="1"/>
    </xf>
    <xf numFmtId="0" fontId="1" fillId="0" borderId="0" xfId="0" applyFont="1"/>
    <xf numFmtId="0" fontId="1" fillId="0" borderId="0" xfId="0" applyFont="1" applyAlignment="1">
      <alignment wrapText="1"/>
    </xf>
    <xf numFmtId="0" fontId="36" fillId="0" borderId="0" xfId="0" applyFont="1" applyAlignment="1">
      <alignment horizontal="left" wrapText="1"/>
    </xf>
    <xf numFmtId="0" fontId="36" fillId="0" borderId="0" xfId="0" applyFont="1" applyAlignment="1">
      <alignment horizontal="left" vertical="center"/>
    </xf>
    <xf numFmtId="0" fontId="37" fillId="0" borderId="0" xfId="0" applyFont="1" applyAlignment="1">
      <alignment horizontal="left" wrapText="1"/>
    </xf>
    <xf numFmtId="0" fontId="37" fillId="0" borderId="0" xfId="0" applyFont="1" applyAlignment="1">
      <alignment horizontal="left" vertical="center"/>
    </xf>
    <xf numFmtId="0" fontId="17" fillId="17"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5" fillId="0" borderId="17"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4" xfId="0" applyFont="1" applyBorder="1" applyAlignment="1">
      <alignment horizontal="center" vertical="center"/>
    </xf>
    <xf numFmtId="0" fontId="15" fillId="0" borderId="0" xfId="0" applyFont="1" applyAlignment="1">
      <alignment horizontal="center" vertical="center"/>
    </xf>
    <xf numFmtId="0" fontId="15" fillId="0" borderId="9" xfId="0" applyFont="1" applyBorder="1" applyAlignment="1">
      <alignment horizontal="center" vertical="center"/>
    </xf>
    <xf numFmtId="0" fontId="15" fillId="0" borderId="18"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8" fillId="6" borderId="1"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7" fillId="12" borderId="12" xfId="0" applyFont="1" applyFill="1" applyBorder="1" applyAlignment="1">
      <alignment horizontal="center" vertical="center" wrapText="1"/>
    </xf>
    <xf numFmtId="0" fontId="17" fillId="12" borderId="13" xfId="0" applyFont="1" applyFill="1" applyBorder="1" applyAlignment="1">
      <alignment horizontal="center" vertical="center" wrapText="1"/>
    </xf>
    <xf numFmtId="0" fontId="17" fillId="12" borderId="5" xfId="0" applyFont="1" applyFill="1" applyBorder="1" applyAlignment="1">
      <alignment horizontal="center" vertical="center" wrapText="1"/>
    </xf>
    <xf numFmtId="0" fontId="17" fillId="12" borderId="2" xfId="0" applyFont="1" applyFill="1" applyBorder="1" applyAlignment="1">
      <alignment horizontal="center" vertical="center" wrapText="1"/>
    </xf>
    <xf numFmtId="0" fontId="17" fillId="12" borderId="3" xfId="0" applyFont="1" applyFill="1" applyBorder="1" applyAlignment="1">
      <alignment horizontal="center" vertical="center" wrapText="1"/>
    </xf>
    <xf numFmtId="0" fontId="17" fillId="12" borderId="4" xfId="0" applyFont="1" applyFill="1" applyBorder="1" applyAlignment="1">
      <alignment horizontal="center" vertical="center" wrapText="1"/>
    </xf>
    <xf numFmtId="0" fontId="17" fillId="8" borderId="1" xfId="0" applyFont="1" applyFill="1" applyBorder="1" applyAlignment="1">
      <alignment horizontal="center" vertical="center"/>
    </xf>
    <xf numFmtId="0" fontId="12" fillId="2" borderId="0" xfId="0" applyFont="1" applyFill="1" applyAlignment="1">
      <alignment horizontal="center" vertical="center"/>
    </xf>
    <xf numFmtId="0" fontId="12" fillId="0" borderId="0" xfId="0" applyFont="1" applyAlignment="1">
      <alignment horizontal="center" vertical="center"/>
    </xf>
    <xf numFmtId="0" fontId="35" fillId="0" borderId="0" xfId="0" applyFont="1" applyAlignment="1">
      <alignment horizontal="center" vertical="center" wrapText="1"/>
    </xf>
    <xf numFmtId="0" fontId="12" fillId="0" borderId="17" xfId="0" applyFont="1" applyBorder="1" applyAlignment="1">
      <alignment horizontal="center" vertical="center" wrapText="1"/>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4" xfId="0" applyFont="1" applyBorder="1" applyAlignment="1">
      <alignment horizontal="center" vertical="center"/>
    </xf>
    <xf numFmtId="0" fontId="12" fillId="0" borderId="9" xfId="0" applyFont="1" applyBorder="1" applyAlignment="1">
      <alignment horizontal="center" vertical="center"/>
    </xf>
    <xf numFmtId="0" fontId="12" fillId="0" borderId="18"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7" fillId="15" borderId="12" xfId="0" applyFont="1" applyFill="1" applyBorder="1" applyAlignment="1">
      <alignment horizontal="center" vertical="center" wrapText="1"/>
    </xf>
    <xf numFmtId="0" fontId="17" fillId="15" borderId="13" xfId="0" applyFont="1" applyFill="1" applyBorder="1" applyAlignment="1">
      <alignment horizontal="center" vertical="center" wrapText="1"/>
    </xf>
    <xf numFmtId="0" fontId="17" fillId="15" borderId="5" xfId="0" applyFont="1" applyFill="1" applyBorder="1" applyAlignment="1">
      <alignment horizontal="center" vertical="center" wrapText="1"/>
    </xf>
    <xf numFmtId="0" fontId="17" fillId="15" borderId="2" xfId="0" applyFont="1" applyFill="1" applyBorder="1" applyAlignment="1">
      <alignment horizontal="center" vertical="center" wrapText="1"/>
    </xf>
    <xf numFmtId="0" fontId="17" fillId="15" borderId="3" xfId="0" applyFont="1" applyFill="1" applyBorder="1" applyAlignment="1">
      <alignment horizontal="center" vertical="center" wrapText="1"/>
    </xf>
    <xf numFmtId="0" fontId="17" fillId="15" borderId="4" xfId="0" applyFont="1" applyFill="1" applyBorder="1" applyAlignment="1">
      <alignment horizontal="center" vertical="center" wrapText="1"/>
    </xf>
  </cellXfs>
  <cellStyles count="3">
    <cellStyle name="Normal" xfId="0" builtinId="0"/>
    <cellStyle name="Normal 2" xfId="2" xr:uid="{36F10B48-551D-4DF4-BF99-6D54885F5260}"/>
    <cellStyle name="Porcentaje" xfId="1" builtinId="5"/>
  </cellStyles>
  <dxfs count="12">
    <dxf>
      <fill>
        <patternFill>
          <bgColor rgb="FFFFFF00"/>
        </patternFill>
      </fill>
    </dxf>
    <dxf>
      <fill>
        <patternFill>
          <bgColor rgb="FFFFFF00"/>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FFCCCC"/>
      <color rgb="FFFF9999"/>
      <color rgb="FF55CB45"/>
      <color rgb="FFE3E0B7"/>
      <color rgb="FFBDB657"/>
      <color rgb="FFA9DBBD"/>
      <color rgb="FF64B52D"/>
      <color rgb="FF49B72B"/>
      <color rgb="FFAFDFC6"/>
      <color rgb="FF47B3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1.xml"/><Relationship Id="rId5" Type="http://schemas.openxmlformats.org/officeDocument/2006/relationships/theme" Target="theme/theme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869155</xdr:colOff>
      <xdr:row>0</xdr:row>
      <xdr:rowOff>71437</xdr:rowOff>
    </xdr:from>
    <xdr:to>
      <xdr:col>0</xdr:col>
      <xdr:colOff>1717577</xdr:colOff>
      <xdr:row>2</xdr:row>
      <xdr:rowOff>257062</xdr:rowOff>
    </xdr:to>
    <xdr:pic>
      <xdr:nvPicPr>
        <xdr:cNvPr id="2" name="Imagen 1">
          <a:extLst>
            <a:ext uri="{FF2B5EF4-FFF2-40B4-BE49-F238E27FC236}">
              <a16:creationId xmlns:a16="http://schemas.microsoft.com/office/drawing/2014/main" id="{4BCA6133-677F-4E80-BB77-30C8EBEC288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869155" y="71437"/>
          <a:ext cx="848422" cy="9000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904872</xdr:colOff>
      <xdr:row>0</xdr:row>
      <xdr:rowOff>95249</xdr:rowOff>
    </xdr:from>
    <xdr:to>
      <xdr:col>0</xdr:col>
      <xdr:colOff>1753294</xdr:colOff>
      <xdr:row>2</xdr:row>
      <xdr:rowOff>280874</xdr:rowOff>
    </xdr:to>
    <xdr:pic>
      <xdr:nvPicPr>
        <xdr:cNvPr id="2" name="Imagen 1">
          <a:extLst>
            <a:ext uri="{FF2B5EF4-FFF2-40B4-BE49-F238E27FC236}">
              <a16:creationId xmlns:a16="http://schemas.microsoft.com/office/drawing/2014/main" id="{0B604D67-F912-4198-82FB-B54AA10B823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904872" y="95249"/>
          <a:ext cx="848422" cy="900000"/>
        </a:xfrm>
        <a:prstGeom prst="rect">
          <a:avLst/>
        </a:prstGeom>
        <a:noFill/>
        <a:ln>
          <a:noFill/>
        </a:ln>
        <a:extLst>
          <a:ext uri="{53640926-AAD7-44D8-BBD7-CCE9431645EC}">
            <a14:shadowObscured xmlns:a14="http://schemas.microsoft.com/office/drawing/2010/main"/>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1" connectionId="1" xr16:uid="{1C4019DA-C1E5-4521-8FDE-03B826F3AF71}" autoFormatId="16" applyNumberFormats="0" applyBorderFormats="0" applyFontFormats="0" applyPatternFormats="0" applyAlignmentFormats="0" applyWidthHeightFormats="0">
  <queryTableRefresh nextId="31">
    <queryTableFields count="18">
      <queryTableField id="1" name="DEPENDENCIA RESPONSABLE" tableColumnId="1"/>
      <queryTableField id="30" dataBound="0" tableColumnId="3"/>
      <queryTableField id="2" name="OBJETIVO ESTRATEGICO" tableColumnId="2"/>
      <queryTableField id="26" name="ID OBJETIVO" tableColumnId="24"/>
      <queryTableField id="4" name="ESTRATEGIA" tableColumnId="4"/>
      <queryTableField id="27" name="ID ESTRATEGIA" tableColumnId="25"/>
      <queryTableField id="6" name="COMPROMISO" tableColumnId="6"/>
      <queryTableField id="7" name="ENTREGABLES" tableColumnId="7"/>
      <queryTableField id="8" name="UNIDAD DE MEDIDA" tableColumnId="8"/>
      <queryTableField id="9" name="META CUATRIENIO" tableColumnId="9"/>
      <queryTableField id="10" name="Meta_2023" tableColumnId="10"/>
      <queryTableField id="11" name="Meta_2024" tableColumnId="11"/>
      <queryTableField id="12" name="Meta_2025" tableColumnId="12"/>
      <queryTableField id="13" name="Meta_2026" tableColumnId="13"/>
      <queryTableField id="14" name="Avance_Cuantitativo_2023" tableColumnId="14"/>
      <queryTableField id="15" name="Avance_Cualitativo_2023" tableColumnId="15"/>
      <queryTableField id="16" name="Avance_Cuantitativo_2024-I" tableColumnId="16"/>
      <queryTableField id="17" name="Avance_Total_Acumulado" tableColumnId="17"/>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528E82-BD99-4DAD-86E1-CD5A9DD1B59A}" name="Dashboard_PEI" displayName="Dashboard_PEI" ref="A1:R76" tableType="queryTable" totalsRowShown="0">
  <tableColumns count="18">
    <tableColumn id="1" xr3:uid="{08748E0B-3991-4C90-AE4B-18D15A07F1F4}" uniqueName="1" name="DEPENDENCIA RESPONSABLE" queryTableFieldId="1" dataDxfId="11"/>
    <tableColumn id="3" xr3:uid="{1BBBBE7C-A945-40AD-BEAB-4263B413D1EF}" uniqueName="3" name="ENTREGABLE" queryTableFieldId="30" dataDxfId="10" dataCellStyle="Normal 2">
      <calculatedColumnFormula>Dashboard_PEI[[#This Row],[ENTREGABLES]]</calculatedColumnFormula>
    </tableColumn>
    <tableColumn id="2" xr3:uid="{912B708C-049F-413D-B212-72E67773A578}" uniqueName="2" name="OBJETIVO ESTRATEGICO" queryTableFieldId="2" dataDxfId="9"/>
    <tableColumn id="24" xr3:uid="{9912E6AC-F346-4AF2-AEAF-80545710D356}" uniqueName="24" name="ID OBJETIVO" queryTableFieldId="26" dataDxfId="8"/>
    <tableColumn id="4" xr3:uid="{DA4D789B-71E2-4AE4-B17F-2F74E9A2B296}" uniqueName="4" name="ESTRATEGIA" queryTableFieldId="4" dataDxfId="7"/>
    <tableColumn id="25" xr3:uid="{3CCD3192-97B7-40A8-A462-6B2543FD2D9E}" uniqueName="25" name="ID ESTRATEGIA" queryTableFieldId="27" dataDxfId="6"/>
    <tableColumn id="6" xr3:uid="{0D382D52-B505-4819-B68B-6C210B0E2EE8}" uniqueName="6" name="COMPROMISO" queryTableFieldId="6" dataDxfId="5"/>
    <tableColumn id="7" xr3:uid="{4E2D0010-E368-4936-8B6C-E0E38541FACA}" uniqueName="7" name="ENTREGABLES" queryTableFieldId="7" dataDxfId="4"/>
    <tableColumn id="8" xr3:uid="{84DFAEB4-1C79-4F4C-BA6D-ECA616FEA3B6}" uniqueName="8" name="UNIDAD DE MEDIDA" queryTableFieldId="8" dataDxfId="3"/>
    <tableColumn id="9" xr3:uid="{EA3EC81D-08E0-48AA-9A1F-FA5F5C8E158E}" uniqueName="9" name="META CUATRIENIO" queryTableFieldId="9"/>
    <tableColumn id="10" xr3:uid="{51C6D018-4220-4900-96C7-E2D3DBD7EC6B}" uniqueName="10" name="Meta_2023" queryTableFieldId="10"/>
    <tableColumn id="11" xr3:uid="{0DAA1EFB-C7E9-428C-9AF5-CDE4B049344B}" uniqueName="11" name="Meta_2024" queryTableFieldId="11"/>
    <tableColumn id="12" xr3:uid="{AE22B4E0-FCA6-45B6-9384-780A0151E670}" uniqueName="12" name="Meta_2025" queryTableFieldId="12"/>
    <tableColumn id="13" xr3:uid="{B90C3959-C198-4F4B-A2AF-602DF8344607}" uniqueName="13" name="Meta_2026" queryTableFieldId="13"/>
    <tableColumn id="14" xr3:uid="{4E6FB6AD-A81B-434F-BC50-3FB9265C0E28}" uniqueName="14" name="Avance_Cuantitativo_2023" queryTableFieldId="14"/>
    <tableColumn id="15" xr3:uid="{17D22192-4A00-4505-8B1E-B1FC65B7AC20}" uniqueName="15" name="Avance_Cualitativo_2023" queryTableFieldId="15" dataDxfId="2"/>
    <tableColumn id="16" xr3:uid="{F2264F78-8A91-4BCD-83E9-5721EAFC1A92}" uniqueName="16" name="Avance_Cuantitativo_2024-I" queryTableFieldId="16"/>
    <tableColumn id="17" xr3:uid="{711BBF95-5FCA-4984-B71F-9A2D5542F011}" uniqueName="17" name="Avance_Total_Acumulado" queryTableFieldId="17"/>
  </tableColumns>
  <tableStyleInfo name="TableStyleMedium7"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C8BD7-0CCE-46F7-99CE-5767DF12E4EB}">
  <dimension ref="A1:R76"/>
  <sheetViews>
    <sheetView topLeftCell="C1" workbookViewId="0">
      <selection activeCell="G23" sqref="G23"/>
    </sheetView>
  </sheetViews>
  <sheetFormatPr baseColWidth="10" defaultColWidth="11.44140625" defaultRowHeight="14.4" x14ac:dyDescent="0.3"/>
  <cols>
    <col min="1" max="1" width="28.109375" style="54" bestFit="1" customWidth="1"/>
    <col min="2" max="2" width="29.33203125" style="54" customWidth="1"/>
    <col min="3" max="3" width="16.109375" style="54" customWidth="1"/>
    <col min="4" max="4" width="13.33203125" style="54" customWidth="1"/>
    <col min="5" max="5" width="18.109375" style="54" customWidth="1"/>
    <col min="6" max="6" width="14" style="54" bestFit="1" customWidth="1"/>
    <col min="7" max="7" width="29.33203125" style="54" customWidth="1"/>
    <col min="8" max="8" width="54.33203125" style="54" customWidth="1"/>
    <col min="9" max="9" width="18.44140625" style="54" bestFit="1" customWidth="1"/>
    <col min="10" max="13" width="12.109375" style="54" bestFit="1" customWidth="1"/>
    <col min="14" max="14" width="12.44140625" style="54" customWidth="1"/>
    <col min="15" max="15" width="24.88671875" style="54" customWidth="1"/>
    <col min="16" max="16" width="22.109375" style="54" customWidth="1"/>
    <col min="17" max="17" width="18.33203125" style="54" customWidth="1"/>
    <col min="18" max="18" width="13.44140625" style="54" bestFit="1" customWidth="1"/>
    <col min="19" max="19" width="14.6640625" style="54" bestFit="1" customWidth="1"/>
    <col min="20" max="16384" width="11.44140625" style="54"/>
  </cols>
  <sheetData>
    <row r="1" spans="1:18" x14ac:dyDescent="0.3">
      <c r="A1" s="54" t="s">
        <v>185</v>
      </c>
      <c r="B1" s="54" t="s">
        <v>63</v>
      </c>
      <c r="C1" s="54" t="s">
        <v>217</v>
      </c>
      <c r="D1" s="54" t="s">
        <v>218</v>
      </c>
      <c r="E1" s="54" t="s">
        <v>62</v>
      </c>
      <c r="F1" s="54" t="s">
        <v>219</v>
      </c>
      <c r="G1" s="54" t="s">
        <v>65</v>
      </c>
      <c r="H1" s="54" t="s">
        <v>220</v>
      </c>
      <c r="I1" s="54" t="s">
        <v>0</v>
      </c>
      <c r="J1" s="54" t="s">
        <v>221</v>
      </c>
      <c r="K1" s="54" t="s">
        <v>222</v>
      </c>
      <c r="L1" s="54" t="s">
        <v>223</v>
      </c>
      <c r="M1" s="54" t="s">
        <v>224</v>
      </c>
      <c r="N1" s="54" t="s">
        <v>225</v>
      </c>
      <c r="O1" s="54" t="s">
        <v>226</v>
      </c>
      <c r="P1" s="54" t="s">
        <v>227</v>
      </c>
      <c r="Q1" s="54" t="s">
        <v>228</v>
      </c>
      <c r="R1" s="54" t="s">
        <v>229</v>
      </c>
    </row>
    <row r="2" spans="1:18" x14ac:dyDescent="0.3">
      <c r="A2" s="54" t="s">
        <v>326</v>
      </c>
      <c r="B2" s="54" t="str">
        <f>Dashboard_PEI[[#This Row],[ENTREGABLES]]</f>
        <v>Estrategia de integración  de integración de variables, sociales y ambientales en los productos técnicos de la UPME, implementada</v>
      </c>
      <c r="C2" s="54" t="s">
        <v>104</v>
      </c>
      <c r="D2" s="54" t="s">
        <v>230</v>
      </c>
      <c r="E2" s="54" t="s">
        <v>111</v>
      </c>
      <c r="F2" s="54" t="s">
        <v>231</v>
      </c>
      <c r="G2" s="54" t="s">
        <v>37</v>
      </c>
      <c r="H2" s="54" t="s">
        <v>114</v>
      </c>
      <c r="I2" s="54" t="s">
        <v>232</v>
      </c>
      <c r="J2" s="54">
        <v>1</v>
      </c>
      <c r="K2" s="54">
        <v>0.25</v>
      </c>
      <c r="L2" s="54">
        <v>0.25</v>
      </c>
      <c r="M2" s="54">
        <v>0.25</v>
      </c>
      <c r="N2" s="54">
        <v>0.25</v>
      </c>
      <c r="O2" s="54">
        <v>0.25</v>
      </c>
      <c r="P2" s="54" t="s">
        <v>233</v>
      </c>
      <c r="Q2" s="54">
        <v>0.19</v>
      </c>
      <c r="R2" s="54">
        <v>0.44</v>
      </c>
    </row>
    <row r="3" spans="1:18" x14ac:dyDescent="0.3">
      <c r="A3" s="54" t="s">
        <v>326</v>
      </c>
      <c r="B3" s="54" t="str">
        <f>Dashboard_PEI[[#This Row],[ENTREGABLES]]</f>
        <v>Estrategia de integración de la perspectiva de género en los procesos técnicos de la UPME, implementada</v>
      </c>
      <c r="C3" s="54" t="s">
        <v>104</v>
      </c>
      <c r="D3" s="54" t="s">
        <v>230</v>
      </c>
      <c r="E3" s="54" t="s">
        <v>111</v>
      </c>
      <c r="F3" s="54" t="s">
        <v>231</v>
      </c>
      <c r="G3" s="54" t="s">
        <v>115</v>
      </c>
      <c r="H3" s="54" t="s">
        <v>116</v>
      </c>
      <c r="I3" s="54" t="s">
        <v>232</v>
      </c>
      <c r="J3" s="54">
        <v>1</v>
      </c>
      <c r="K3" s="54">
        <v>0.25</v>
      </c>
      <c r="L3" s="54">
        <v>0.25</v>
      </c>
      <c r="M3" s="54">
        <v>0.25</v>
      </c>
      <c r="N3" s="54">
        <v>0.25</v>
      </c>
      <c r="O3" s="54">
        <v>0.25</v>
      </c>
      <c r="P3" s="54" t="s">
        <v>234</v>
      </c>
      <c r="Q3" s="54">
        <v>0.13</v>
      </c>
      <c r="R3" s="54">
        <v>0.38</v>
      </c>
    </row>
    <row r="4" spans="1:18" x14ac:dyDescent="0.3">
      <c r="A4" s="54" t="s">
        <v>326</v>
      </c>
      <c r="B4" s="54" t="str">
        <f>Dashboard_PEI[[#This Row],[ENTREGABLES]]</f>
        <v>Sistema de información -Territorio vivo</v>
      </c>
      <c r="C4" s="54" t="s">
        <v>105</v>
      </c>
      <c r="D4" s="54" t="s">
        <v>235</v>
      </c>
      <c r="E4" s="54" t="s">
        <v>109</v>
      </c>
      <c r="F4" s="54" t="s">
        <v>236</v>
      </c>
      <c r="G4" s="54" t="s">
        <v>40</v>
      </c>
      <c r="H4" s="55" t="s">
        <v>237</v>
      </c>
      <c r="I4" s="55" t="s">
        <v>238</v>
      </c>
      <c r="J4" s="54">
        <v>1</v>
      </c>
      <c r="K4" s="54">
        <v>0.5</v>
      </c>
      <c r="L4" s="54">
        <v>0.25</v>
      </c>
      <c r="M4" s="54">
        <v>0.25</v>
      </c>
      <c r="N4" s="54">
        <v>0</v>
      </c>
      <c r="O4" s="54">
        <v>0.25</v>
      </c>
      <c r="P4" s="54" t="s">
        <v>239</v>
      </c>
      <c r="Q4" s="54">
        <v>0.16</v>
      </c>
      <c r="R4" s="54">
        <v>0.41</v>
      </c>
    </row>
    <row r="5" spans="1:18" x14ac:dyDescent="0.3">
      <c r="A5" s="54" t="s">
        <v>326</v>
      </c>
      <c r="B5" s="54" t="str">
        <f>Dashboard_PEI[[#This Row],[ENTREGABLES]]</f>
        <v>Geovisor con capas sociales  y ambientales actualizado</v>
      </c>
      <c r="C5" s="54" t="s">
        <v>105</v>
      </c>
      <c r="D5" s="54" t="s">
        <v>235</v>
      </c>
      <c r="E5" s="54" t="s">
        <v>109</v>
      </c>
      <c r="F5" s="54" t="s">
        <v>236</v>
      </c>
      <c r="G5" s="54" t="s">
        <v>40</v>
      </c>
      <c r="H5" s="55" t="s">
        <v>240</v>
      </c>
      <c r="I5" s="55" t="s">
        <v>241</v>
      </c>
      <c r="J5" s="54">
        <v>1</v>
      </c>
      <c r="K5" s="54">
        <v>0.5</v>
      </c>
      <c r="L5" s="54">
        <v>0.25</v>
      </c>
      <c r="M5" s="54">
        <v>0.25</v>
      </c>
      <c r="N5" s="54">
        <v>0</v>
      </c>
      <c r="O5" s="54">
        <v>0.25</v>
      </c>
      <c r="P5" s="54" t="s">
        <v>242</v>
      </c>
      <c r="Q5" s="54">
        <v>0.17</v>
      </c>
      <c r="R5" s="54">
        <v>0.42</v>
      </c>
    </row>
    <row r="6" spans="1:18" x14ac:dyDescent="0.3">
      <c r="A6" s="54" t="s">
        <v>326</v>
      </c>
      <c r="B6" s="54" t="str">
        <f>Dashboard_PEI[[#This Row],[ENTREGABLES]]</f>
        <v>Estrategia de la UPME al territorio implementada</v>
      </c>
      <c r="C6" s="54" t="s">
        <v>104</v>
      </c>
      <c r="D6" s="54" t="s">
        <v>230</v>
      </c>
      <c r="E6" s="54" t="s">
        <v>106</v>
      </c>
      <c r="F6" s="54" t="s">
        <v>243</v>
      </c>
      <c r="G6" s="54" t="s">
        <v>38</v>
      </c>
      <c r="H6" s="54" t="s">
        <v>117</v>
      </c>
      <c r="I6" s="54" t="s">
        <v>232</v>
      </c>
      <c r="J6" s="54">
        <v>1</v>
      </c>
      <c r="K6" s="54">
        <v>0.25</v>
      </c>
      <c r="L6" s="54">
        <v>0.25</v>
      </c>
      <c r="M6" s="54">
        <v>0.25</v>
      </c>
      <c r="N6" s="54">
        <v>0.25</v>
      </c>
      <c r="O6" s="54">
        <v>0.25</v>
      </c>
      <c r="P6" s="54" t="s">
        <v>244</v>
      </c>
      <c r="Q6" s="54">
        <v>0.21</v>
      </c>
      <c r="R6" s="54">
        <v>0.46</v>
      </c>
    </row>
    <row r="7" spans="1:18" x14ac:dyDescent="0.3">
      <c r="A7" s="54" t="s">
        <v>326</v>
      </c>
      <c r="B7" s="54" t="str">
        <f>Dashboard_PEI[[#This Row],[ENTREGABLES]]</f>
        <v>Documento (capítulos) con referentes territoriales para los planes de  Bionergia. (1. Referencias con planes de la UPME - PEI, PERS, 2. Referencias con Objetivos de Desarrollo Sostenible, 3. Referencias con metas de cambio climático, 4. Referencia de regionalización Pacifico (basado fase 1 de metod. de Res No. 000339/22), 5. Caracterización ambiental (basado en fase 2 de metod. de Res No. 000339/22), 6. Caracterización Socio-cultural (basado en fase 2 de metod. de Res No. 000339/22), 7. Propuesta de la estrategia de la gobernanza, 8. Propuesta de plan de acción para el desarrollo de bioenergéticos.</v>
      </c>
      <c r="C7" s="54" t="s">
        <v>103</v>
      </c>
      <c r="D7" s="54" t="s">
        <v>245</v>
      </c>
      <c r="E7" s="54" t="s">
        <v>110</v>
      </c>
      <c r="F7" s="54" t="s">
        <v>246</v>
      </c>
      <c r="G7" s="54" t="s">
        <v>118</v>
      </c>
      <c r="H7" s="55" t="s">
        <v>247</v>
      </c>
      <c r="I7" s="55" t="s">
        <v>248</v>
      </c>
      <c r="J7" s="55">
        <v>8</v>
      </c>
      <c r="K7" s="55">
        <v>0</v>
      </c>
      <c r="L7" s="55">
        <v>0.25</v>
      </c>
      <c r="M7" s="55">
        <v>0.5</v>
      </c>
      <c r="N7" s="55">
        <v>0.25</v>
      </c>
      <c r="O7" s="54">
        <v>0</v>
      </c>
      <c r="P7" s="54" t="s">
        <v>249</v>
      </c>
      <c r="Q7" s="54">
        <v>0.12</v>
      </c>
      <c r="R7" s="54">
        <v>0.27</v>
      </c>
    </row>
    <row r="8" spans="1:18" x14ac:dyDescent="0.3">
      <c r="A8" s="54" t="s">
        <v>92</v>
      </c>
      <c r="B8" s="54" t="str">
        <f>Dashboard_PEI[[#This Row],[ENTREGABLES]]</f>
        <v>Documento de PAI-PROURE actualizado con nuevas acciones y medidas en los diferentes sectores O/T/D - Análisis de marco legal y regulatorio - Análisis B/C (Niveles privado, sociedad y sistema)</v>
      </c>
      <c r="C8" s="54" t="s">
        <v>103</v>
      </c>
      <c r="D8" s="54" t="s">
        <v>245</v>
      </c>
      <c r="E8" s="54" t="s">
        <v>113</v>
      </c>
      <c r="F8" s="54" t="s">
        <v>251</v>
      </c>
      <c r="G8" s="54" t="s">
        <v>52</v>
      </c>
      <c r="H8" s="54" t="s">
        <v>120</v>
      </c>
      <c r="I8" s="54" t="s">
        <v>252</v>
      </c>
      <c r="J8" s="54">
        <v>1</v>
      </c>
      <c r="K8" s="54">
        <v>0</v>
      </c>
      <c r="L8" s="54">
        <v>0</v>
      </c>
      <c r="M8" s="54">
        <v>0</v>
      </c>
      <c r="N8" s="55">
        <v>1</v>
      </c>
      <c r="O8" s="54">
        <v>0</v>
      </c>
      <c r="P8" s="54" t="s">
        <v>249</v>
      </c>
      <c r="Q8" s="54">
        <v>0</v>
      </c>
      <c r="R8" s="54">
        <v>0</v>
      </c>
    </row>
    <row r="9" spans="1:18" x14ac:dyDescent="0.3">
      <c r="A9" s="54" t="s">
        <v>92</v>
      </c>
      <c r="B9" s="54" t="str">
        <f>Dashboard_PEI[[#This Row],[ENTREGABLES]]</f>
        <v>Fortalecimiento y ampliación de los Centros del PEVI. Dos (2) nuevos centros</v>
      </c>
      <c r="C9" s="54" t="s">
        <v>104</v>
      </c>
      <c r="D9" s="54" t="s">
        <v>230</v>
      </c>
      <c r="E9" s="54" t="s">
        <v>106</v>
      </c>
      <c r="F9" s="54" t="s">
        <v>243</v>
      </c>
      <c r="G9" s="54" t="s">
        <v>121</v>
      </c>
      <c r="H9" s="54" t="s">
        <v>122</v>
      </c>
      <c r="I9" s="54" t="s">
        <v>248</v>
      </c>
      <c r="J9" s="54">
        <v>2</v>
      </c>
      <c r="K9" s="54">
        <v>0</v>
      </c>
      <c r="L9" s="55">
        <v>0.2</v>
      </c>
      <c r="M9" s="55">
        <v>0.3</v>
      </c>
      <c r="N9" s="54">
        <v>0.5</v>
      </c>
      <c r="O9" s="54">
        <v>0</v>
      </c>
      <c r="P9" s="54" t="s">
        <v>249</v>
      </c>
      <c r="Q9" s="54">
        <v>0.25</v>
      </c>
      <c r="R9" s="54">
        <v>0.25</v>
      </c>
    </row>
    <row r="10" spans="1:18" x14ac:dyDescent="0.3">
      <c r="A10" s="54" t="s">
        <v>92</v>
      </c>
      <c r="B10" s="54" t="str">
        <f>Dashboard_PEI[[#This Row],[ENTREGABLES]]</f>
        <v>Programa de desarrollo de infraestructura energética</v>
      </c>
      <c r="C10" s="54" t="s">
        <v>104</v>
      </c>
      <c r="D10" s="54" t="s">
        <v>230</v>
      </c>
      <c r="E10" s="54" t="s">
        <v>106</v>
      </c>
      <c r="F10" s="54" t="s">
        <v>243</v>
      </c>
      <c r="G10" s="54" t="s">
        <v>51</v>
      </c>
      <c r="H10" s="54" t="s">
        <v>123</v>
      </c>
      <c r="I10" s="54" t="s">
        <v>253</v>
      </c>
      <c r="J10" s="54">
        <v>1</v>
      </c>
      <c r="K10" s="54">
        <v>0</v>
      </c>
      <c r="L10" s="54">
        <v>0</v>
      </c>
      <c r="M10" s="54">
        <v>1</v>
      </c>
      <c r="N10" s="54">
        <v>0</v>
      </c>
      <c r="O10" s="54">
        <v>0</v>
      </c>
      <c r="P10" s="54" t="s">
        <v>249</v>
      </c>
      <c r="Q10" s="54">
        <v>0</v>
      </c>
      <c r="R10" s="54">
        <v>0</v>
      </c>
    </row>
    <row r="11" spans="1:18" x14ac:dyDescent="0.3">
      <c r="A11" s="54" t="s">
        <v>92</v>
      </c>
      <c r="B11" s="54" t="str">
        <f>Dashboard_PEI[[#This Row],[ENTREGABLES]]</f>
        <v>Propuesta indicativa de etiquetado energético nacional para sectores priorizados</v>
      </c>
      <c r="C11" s="54" t="s">
        <v>103</v>
      </c>
      <c r="D11" s="54" t="s">
        <v>245</v>
      </c>
      <c r="E11" s="54" t="s">
        <v>113</v>
      </c>
      <c r="F11" s="54" t="s">
        <v>251</v>
      </c>
      <c r="G11" s="54" t="s">
        <v>124</v>
      </c>
      <c r="H11" s="55" t="s">
        <v>254</v>
      </c>
      <c r="I11" s="54" t="s">
        <v>248</v>
      </c>
      <c r="J11" s="54">
        <v>3</v>
      </c>
      <c r="K11" s="54">
        <v>0</v>
      </c>
      <c r="L11" s="54">
        <v>0.33</v>
      </c>
      <c r="M11" s="54">
        <v>0.33</v>
      </c>
      <c r="N11" s="54">
        <v>0.33</v>
      </c>
      <c r="O11" s="54">
        <v>0</v>
      </c>
      <c r="P11" s="54" t="s">
        <v>249</v>
      </c>
      <c r="Q11" s="54">
        <v>0.17</v>
      </c>
      <c r="R11" s="54">
        <v>0.17</v>
      </c>
    </row>
    <row r="12" spans="1:18" x14ac:dyDescent="0.3">
      <c r="A12" s="54" t="s">
        <v>92</v>
      </c>
      <c r="B12" s="54" t="str">
        <f>Dashboard_PEI[[#This Row],[ENTREGABLES]]</f>
        <v>Plan Energético Nacional - PEN 2024 - 2054</v>
      </c>
      <c r="C12" s="54" t="s">
        <v>104</v>
      </c>
      <c r="D12" s="54" t="s">
        <v>230</v>
      </c>
      <c r="E12" s="54" t="s">
        <v>111</v>
      </c>
      <c r="F12" s="54" t="s">
        <v>231</v>
      </c>
      <c r="G12" s="54" t="s">
        <v>125</v>
      </c>
      <c r="H12" s="54" t="s">
        <v>126</v>
      </c>
      <c r="I12" s="54" t="s">
        <v>252</v>
      </c>
      <c r="J12" s="55">
        <v>2</v>
      </c>
      <c r="K12" s="56">
        <v>0.5</v>
      </c>
      <c r="L12" s="55">
        <v>0.25</v>
      </c>
      <c r="M12" s="55">
        <v>0.25</v>
      </c>
      <c r="N12" s="54">
        <v>0</v>
      </c>
      <c r="O12" s="54">
        <v>0.33</v>
      </c>
      <c r="P12" s="54" t="s">
        <v>255</v>
      </c>
      <c r="Q12" s="54">
        <v>0.28000000000000003</v>
      </c>
      <c r="R12" s="54">
        <v>0.61</v>
      </c>
    </row>
    <row r="13" spans="1:18" x14ac:dyDescent="0.3">
      <c r="A13" s="54" t="s">
        <v>92</v>
      </c>
      <c r="B13" s="54" t="str">
        <f>Dashboard_PEI[[#This Row],[ENTREGABLES]]</f>
        <v>Plan Nacional de Bioenergía con enfoque de industrialización y de generación de energía</v>
      </c>
      <c r="C13" s="54" t="s">
        <v>104</v>
      </c>
      <c r="D13" s="54" t="s">
        <v>230</v>
      </c>
      <c r="E13" s="54" t="s">
        <v>111</v>
      </c>
      <c r="F13" s="54" t="s">
        <v>231</v>
      </c>
      <c r="G13" s="54" t="s">
        <v>127</v>
      </c>
      <c r="H13" s="54" t="s">
        <v>128</v>
      </c>
      <c r="I13" s="54" t="s">
        <v>252</v>
      </c>
      <c r="J13" s="54">
        <v>1</v>
      </c>
      <c r="K13" s="54">
        <v>0</v>
      </c>
      <c r="L13" s="54">
        <v>0</v>
      </c>
      <c r="M13" s="55">
        <v>0.5</v>
      </c>
      <c r="N13" s="55">
        <v>0.5</v>
      </c>
      <c r="O13" s="54">
        <v>0</v>
      </c>
      <c r="P13" s="54" t="s">
        <v>249</v>
      </c>
      <c r="Q13" s="54">
        <v>0</v>
      </c>
      <c r="R13" s="54">
        <v>0</v>
      </c>
    </row>
    <row r="14" spans="1:18" x14ac:dyDescent="0.3">
      <c r="A14" s="54" t="s">
        <v>92</v>
      </c>
      <c r="B14" s="54" t="str">
        <f>Dashboard_PEI[[#This Row],[ENTREGABLES]]</f>
        <v>Estudio de tendencias internacionales y costos de la energía nuclear</v>
      </c>
      <c r="C14" s="54" t="s">
        <v>103</v>
      </c>
      <c r="D14" s="54" t="s">
        <v>245</v>
      </c>
      <c r="E14" s="54" t="s">
        <v>112</v>
      </c>
      <c r="F14" s="54" t="s">
        <v>250</v>
      </c>
      <c r="G14" s="54" t="s">
        <v>129</v>
      </c>
      <c r="H14" s="55" t="s">
        <v>256</v>
      </c>
      <c r="I14" s="54" t="s">
        <v>248</v>
      </c>
      <c r="J14" s="54">
        <v>1</v>
      </c>
      <c r="K14" s="54">
        <v>0</v>
      </c>
      <c r="L14" s="54">
        <v>0</v>
      </c>
      <c r="M14" s="54">
        <v>1</v>
      </c>
      <c r="N14" s="54">
        <v>0</v>
      </c>
      <c r="O14" s="54">
        <v>0</v>
      </c>
      <c r="P14" s="54" t="s">
        <v>249</v>
      </c>
      <c r="Q14" s="54">
        <v>0</v>
      </c>
      <c r="R14" s="54">
        <v>0</v>
      </c>
    </row>
    <row r="15" spans="1:18" x14ac:dyDescent="0.3">
      <c r="A15" s="54" t="s">
        <v>92</v>
      </c>
      <c r="B15" s="54" t="str">
        <f>Dashboard_PEI[[#This Row],[ENTREGABLES]]</f>
        <v>BECO documentado</v>
      </c>
      <c r="C15" s="54" t="s">
        <v>105</v>
      </c>
      <c r="D15" s="54" t="s">
        <v>257</v>
      </c>
      <c r="E15" s="54" t="s">
        <v>258</v>
      </c>
      <c r="F15" s="54" t="s">
        <v>259</v>
      </c>
      <c r="G15" s="54" t="s">
        <v>260</v>
      </c>
      <c r="H15" s="55" t="s">
        <v>261</v>
      </c>
      <c r="I15" s="54" t="s">
        <v>248</v>
      </c>
      <c r="J15" s="54">
        <v>1</v>
      </c>
      <c r="K15" s="54">
        <v>0</v>
      </c>
      <c r="L15" s="54">
        <v>0</v>
      </c>
      <c r="M15" s="54">
        <v>1</v>
      </c>
      <c r="N15" s="54">
        <v>0</v>
      </c>
      <c r="O15" s="54">
        <v>0</v>
      </c>
      <c r="P15" s="54" t="s">
        <v>249</v>
      </c>
      <c r="Q15" s="54">
        <v>0</v>
      </c>
      <c r="R15" s="54">
        <v>0</v>
      </c>
    </row>
    <row r="16" spans="1:18" x14ac:dyDescent="0.3">
      <c r="A16" s="54" t="s">
        <v>93</v>
      </c>
      <c r="B16" s="54" t="str">
        <f>Dashboard_PEI[[#This Row],[ENTREGABLES]]</f>
        <v>Elaborar Plan de Expansión de Transmisión 2024</v>
      </c>
      <c r="C16" s="54" t="s">
        <v>104</v>
      </c>
      <c r="D16" s="54" t="s">
        <v>230</v>
      </c>
      <c r="E16" s="54" t="s">
        <v>113</v>
      </c>
      <c r="F16" s="54" t="s">
        <v>251</v>
      </c>
      <c r="G16" s="54" t="s">
        <v>130</v>
      </c>
      <c r="H16" s="54" t="s">
        <v>131</v>
      </c>
      <c r="I16" s="54" t="s">
        <v>252</v>
      </c>
      <c r="J16" s="54">
        <v>4</v>
      </c>
      <c r="K16" s="54">
        <v>0.25</v>
      </c>
      <c r="L16" s="54">
        <v>0.25</v>
      </c>
      <c r="M16" s="54">
        <v>0.25</v>
      </c>
      <c r="N16" s="54">
        <v>0.25</v>
      </c>
      <c r="O16" s="54">
        <v>0.25</v>
      </c>
      <c r="P16" s="54" t="s">
        <v>262</v>
      </c>
      <c r="Q16" s="54">
        <v>0.12</v>
      </c>
      <c r="R16" s="54">
        <v>0.37</v>
      </c>
    </row>
    <row r="17" spans="1:18" x14ac:dyDescent="0.3">
      <c r="A17" s="54" t="s">
        <v>93</v>
      </c>
      <c r="B17" s="54" t="str">
        <f>Dashboard_PEI[[#This Row],[ENTREGABLES]]</f>
        <v>Plan de Expansión Generación 2024-2038</v>
      </c>
      <c r="C17" s="54" t="s">
        <v>104</v>
      </c>
      <c r="D17" s="54" t="s">
        <v>230</v>
      </c>
      <c r="E17" s="54" t="s">
        <v>113</v>
      </c>
      <c r="F17" s="54" t="s">
        <v>251</v>
      </c>
      <c r="G17" s="54" t="s">
        <v>130</v>
      </c>
      <c r="H17" s="54" t="s">
        <v>132</v>
      </c>
      <c r="I17" s="54" t="s">
        <v>252</v>
      </c>
      <c r="J17" s="54">
        <v>4</v>
      </c>
      <c r="K17" s="54">
        <v>0.25</v>
      </c>
      <c r="L17" s="54">
        <v>0.25</v>
      </c>
      <c r="M17" s="54">
        <v>0.25</v>
      </c>
      <c r="N17" s="54">
        <v>0.25</v>
      </c>
      <c r="O17" s="54">
        <v>0.25</v>
      </c>
      <c r="P17" s="54" t="s">
        <v>263</v>
      </c>
      <c r="Q17" s="54">
        <v>0.14000000000000001</v>
      </c>
      <c r="R17" s="54">
        <v>0.39</v>
      </c>
    </row>
    <row r="18" spans="1:18" x14ac:dyDescent="0.3">
      <c r="A18" s="54" t="s">
        <v>93</v>
      </c>
      <c r="B18" s="54" t="str">
        <f>Dashboard_PEI[[#This Row],[ENTREGABLES]]</f>
        <v>Plan Indicativo de Expansión de Cobertura de Energía Eléctrica​ - PIEC 2023 - 2027</v>
      </c>
      <c r="C18" s="54" t="s">
        <v>104</v>
      </c>
      <c r="D18" s="54" t="s">
        <v>230</v>
      </c>
      <c r="E18" s="54" t="s">
        <v>113</v>
      </c>
      <c r="F18" s="54" t="s">
        <v>251</v>
      </c>
      <c r="G18" s="54" t="s">
        <v>130</v>
      </c>
      <c r="H18" s="54" t="s">
        <v>133</v>
      </c>
      <c r="I18" s="54" t="s">
        <v>252</v>
      </c>
      <c r="J18" s="54">
        <v>4</v>
      </c>
      <c r="K18" s="54">
        <v>0.25</v>
      </c>
      <c r="L18" s="54">
        <v>0.25</v>
      </c>
      <c r="M18" s="54">
        <v>0.25</v>
      </c>
      <c r="N18" s="54">
        <v>0.25</v>
      </c>
      <c r="O18" s="54">
        <v>0.25</v>
      </c>
      <c r="P18" s="54" t="s">
        <v>264</v>
      </c>
      <c r="Q18" s="54">
        <v>0.13</v>
      </c>
      <c r="R18" s="54">
        <v>0.38</v>
      </c>
    </row>
    <row r="19" spans="1:18" x14ac:dyDescent="0.3">
      <c r="A19" s="54" t="s">
        <v>93</v>
      </c>
      <c r="B19" s="54" t="str">
        <f>Dashboard_PEI[[#This Row],[ENTREGABLES]]</f>
        <v>Metodología de evaluación de conexiones actualizada</v>
      </c>
      <c r="C19" s="54" t="s">
        <v>104</v>
      </c>
      <c r="D19" s="54" t="s">
        <v>230</v>
      </c>
      <c r="E19" s="54" t="s">
        <v>111</v>
      </c>
      <c r="F19" s="54" t="s">
        <v>231</v>
      </c>
      <c r="G19" s="54" t="s">
        <v>53</v>
      </c>
      <c r="H19" s="54" t="s">
        <v>134</v>
      </c>
      <c r="I19" s="54" t="s">
        <v>265</v>
      </c>
      <c r="J19" s="54">
        <v>1</v>
      </c>
      <c r="K19" s="54">
        <v>0</v>
      </c>
      <c r="L19" s="54">
        <v>0</v>
      </c>
      <c r="M19" s="54">
        <v>1</v>
      </c>
      <c r="N19" s="54">
        <v>0</v>
      </c>
      <c r="O19" s="54">
        <v>0</v>
      </c>
      <c r="P19" s="54" t="s">
        <v>249</v>
      </c>
      <c r="Q19" s="54">
        <v>0</v>
      </c>
      <c r="R19" s="54">
        <v>0</v>
      </c>
    </row>
    <row r="20" spans="1:18" x14ac:dyDescent="0.3">
      <c r="A20" s="54" t="s">
        <v>93</v>
      </c>
      <c r="B20" s="54" t="str">
        <f>Dashboard_PEI[[#This Row],[ENTREGABLES]]</f>
        <v>Metodología para la planeación de la cobertura mejorada en las fuentes de información</v>
      </c>
      <c r="C20" s="54" t="s">
        <v>104</v>
      </c>
      <c r="D20" s="54" t="s">
        <v>230</v>
      </c>
      <c r="E20" s="54" t="s">
        <v>111</v>
      </c>
      <c r="F20" s="54" t="s">
        <v>231</v>
      </c>
      <c r="G20" s="54" t="s">
        <v>135</v>
      </c>
      <c r="H20" s="54" t="s">
        <v>266</v>
      </c>
      <c r="I20" s="54" t="s">
        <v>265</v>
      </c>
      <c r="J20" s="54">
        <v>1</v>
      </c>
      <c r="K20" s="54">
        <v>0</v>
      </c>
      <c r="L20" s="54">
        <v>0</v>
      </c>
      <c r="M20" s="54">
        <v>1</v>
      </c>
      <c r="N20" s="54">
        <v>0</v>
      </c>
      <c r="O20" s="54">
        <v>0</v>
      </c>
      <c r="P20" s="54" t="s">
        <v>249</v>
      </c>
      <c r="Q20" s="54">
        <v>0</v>
      </c>
      <c r="R20" s="54">
        <v>0</v>
      </c>
    </row>
    <row r="21" spans="1:18" x14ac:dyDescent="0.3">
      <c r="A21" s="54" t="s">
        <v>93</v>
      </c>
      <c r="B21" s="54" t="str">
        <f>Dashboard_PEI[[#This Row],[ENTREGABLES]]</f>
        <v>Metodología aplicada a la expansión de la transmisión para el fortalecimiento del Sistema Eléctrico en el marco de la TEJ</v>
      </c>
      <c r="C21" s="54" t="s">
        <v>103</v>
      </c>
      <c r="D21" s="54" t="s">
        <v>245</v>
      </c>
      <c r="E21" s="54" t="s">
        <v>106</v>
      </c>
      <c r="F21" s="54" t="s">
        <v>243</v>
      </c>
      <c r="G21" s="54" t="s">
        <v>136</v>
      </c>
      <c r="H21" s="54" t="s">
        <v>137</v>
      </c>
      <c r="I21" s="54" t="s">
        <v>265</v>
      </c>
      <c r="J21" s="54">
        <v>1</v>
      </c>
      <c r="K21" s="54">
        <v>0</v>
      </c>
      <c r="L21" s="54">
        <v>0</v>
      </c>
      <c r="M21" s="54">
        <v>0</v>
      </c>
      <c r="N21" s="54">
        <v>1</v>
      </c>
      <c r="O21" s="54">
        <v>0</v>
      </c>
      <c r="P21" s="54" t="s">
        <v>249</v>
      </c>
      <c r="Q21" s="54">
        <v>0</v>
      </c>
      <c r="R21" s="54">
        <v>0</v>
      </c>
    </row>
    <row r="22" spans="1:18" x14ac:dyDescent="0.3">
      <c r="A22" s="54" t="s">
        <v>96</v>
      </c>
      <c r="B22" s="54" t="str">
        <f>Dashboard_PEI[[#This Row],[ENTREGABLES]]</f>
        <v>Plan de abastecimiento de gas natural - PAGN</v>
      </c>
      <c r="C22" s="54" t="s">
        <v>104</v>
      </c>
      <c r="D22" s="54" t="s">
        <v>230</v>
      </c>
      <c r="E22" s="54" t="s">
        <v>111</v>
      </c>
      <c r="F22" s="54" t="s">
        <v>231</v>
      </c>
      <c r="G22" s="54" t="s">
        <v>54</v>
      </c>
      <c r="H22" s="54" t="s">
        <v>138</v>
      </c>
      <c r="I22" s="54" t="s">
        <v>252</v>
      </c>
      <c r="J22" s="54">
        <v>4</v>
      </c>
      <c r="K22" s="54">
        <v>0.25</v>
      </c>
      <c r="L22" s="54">
        <v>0.25</v>
      </c>
      <c r="M22" s="54">
        <v>0.25</v>
      </c>
      <c r="N22" s="54">
        <v>0.25</v>
      </c>
      <c r="O22" s="54">
        <v>0.25</v>
      </c>
      <c r="P22" s="54" t="s">
        <v>267</v>
      </c>
      <c r="Q22" s="54">
        <v>0.21</v>
      </c>
      <c r="R22" s="54">
        <v>0.46</v>
      </c>
    </row>
    <row r="23" spans="1:18" x14ac:dyDescent="0.3">
      <c r="A23" s="54" t="s">
        <v>96</v>
      </c>
      <c r="B23" s="54" t="str">
        <f>Dashboard_PEI[[#This Row],[ENTREGABLES]]</f>
        <v>Plan indicativo de abastecimiento de combustibles líquidos - PIACL</v>
      </c>
      <c r="C23" s="54" t="s">
        <v>104</v>
      </c>
      <c r="D23" s="54" t="s">
        <v>230</v>
      </c>
      <c r="E23" s="54" t="s">
        <v>111</v>
      </c>
      <c r="F23" s="54" t="s">
        <v>231</v>
      </c>
      <c r="G23" s="54" t="s">
        <v>55</v>
      </c>
      <c r="H23" s="54" t="s">
        <v>139</v>
      </c>
      <c r="I23" s="54" t="s">
        <v>252</v>
      </c>
      <c r="J23" s="54">
        <v>2</v>
      </c>
      <c r="K23" s="54">
        <v>0</v>
      </c>
      <c r="L23" s="54">
        <v>0.5</v>
      </c>
      <c r="M23" s="54">
        <v>0</v>
      </c>
      <c r="N23" s="54">
        <v>0.5</v>
      </c>
      <c r="O23" s="54">
        <v>0</v>
      </c>
      <c r="P23" s="54" t="s">
        <v>249</v>
      </c>
      <c r="Q23" s="54">
        <v>0.33</v>
      </c>
      <c r="R23" s="54">
        <v>0.33</v>
      </c>
    </row>
    <row r="24" spans="1:18" x14ac:dyDescent="0.3">
      <c r="A24" s="54" t="s">
        <v>96</v>
      </c>
      <c r="B24" s="54" t="str">
        <f>Dashboard_PEI[[#This Row],[ENTREGABLES]]</f>
        <v>Plan indicativo de abastecimiento de GLP</v>
      </c>
      <c r="C24" s="54" t="s">
        <v>104</v>
      </c>
      <c r="D24" s="54" t="s">
        <v>230</v>
      </c>
      <c r="E24" s="54" t="s">
        <v>111</v>
      </c>
      <c r="F24" s="54" t="s">
        <v>231</v>
      </c>
      <c r="G24" s="54" t="s">
        <v>56</v>
      </c>
      <c r="H24" s="54" t="s">
        <v>140</v>
      </c>
      <c r="I24" s="54" t="s">
        <v>248</v>
      </c>
      <c r="J24" s="54">
        <v>2</v>
      </c>
      <c r="K24" s="54">
        <v>0</v>
      </c>
      <c r="L24" s="54">
        <v>0.5</v>
      </c>
      <c r="M24" s="54">
        <v>0</v>
      </c>
      <c r="N24" s="54">
        <v>0.5</v>
      </c>
      <c r="O24" s="54">
        <v>0</v>
      </c>
      <c r="P24" s="54" t="s">
        <v>249</v>
      </c>
      <c r="Q24" s="54">
        <v>0.33</v>
      </c>
      <c r="R24" s="54">
        <v>0.33</v>
      </c>
    </row>
    <row r="25" spans="1:18" x14ac:dyDescent="0.3">
      <c r="A25" s="54" t="s">
        <v>96</v>
      </c>
      <c r="B25" s="54" t="str">
        <f>Dashboard_PEI[[#This Row],[ENTREGABLES]]</f>
        <v>Documento formal con la estructura de la mesa intersectorial</v>
      </c>
      <c r="C25" s="54" t="s">
        <v>104</v>
      </c>
      <c r="D25" s="54" t="s">
        <v>230</v>
      </c>
      <c r="E25" s="54" t="s">
        <v>107</v>
      </c>
      <c r="F25" s="54" t="s">
        <v>268</v>
      </c>
      <c r="G25" s="54" t="s">
        <v>141</v>
      </c>
      <c r="H25" s="54" t="s">
        <v>142</v>
      </c>
      <c r="I25" s="54" t="s">
        <v>248</v>
      </c>
      <c r="J25" s="54">
        <v>1</v>
      </c>
      <c r="K25" s="54">
        <v>0.5</v>
      </c>
      <c r="L25" s="54">
        <v>0.5</v>
      </c>
      <c r="M25" s="54">
        <v>0</v>
      </c>
      <c r="N25" s="54">
        <v>0</v>
      </c>
      <c r="O25" s="54">
        <v>0.5</v>
      </c>
      <c r="P25" s="54" t="s">
        <v>269</v>
      </c>
      <c r="Q25" s="54">
        <v>0.28999999999999998</v>
      </c>
      <c r="R25" s="54">
        <v>0.79</v>
      </c>
    </row>
    <row r="26" spans="1:18" x14ac:dyDescent="0.3">
      <c r="A26" s="54" t="s">
        <v>96</v>
      </c>
      <c r="B26" s="54" t="str">
        <f>Dashboard_PEI[[#This Row],[ENTREGABLES]]</f>
        <v>Documento de Selección del Inversionista (DSI)</v>
      </c>
      <c r="C26" s="54" t="s">
        <v>103</v>
      </c>
      <c r="D26" s="54" t="s">
        <v>245</v>
      </c>
      <c r="E26" s="54" t="s">
        <v>110</v>
      </c>
      <c r="F26" s="54" t="s">
        <v>246</v>
      </c>
      <c r="G26" s="54" t="s">
        <v>57</v>
      </c>
      <c r="H26" s="54" t="s">
        <v>143</v>
      </c>
      <c r="I26" s="54" t="s">
        <v>248</v>
      </c>
      <c r="J26" s="54">
        <v>2</v>
      </c>
      <c r="K26" s="54">
        <v>0</v>
      </c>
      <c r="L26" s="54">
        <v>0.5</v>
      </c>
      <c r="M26" s="54">
        <v>0.5</v>
      </c>
      <c r="N26" s="54">
        <v>0</v>
      </c>
      <c r="O26" s="54">
        <v>0</v>
      </c>
      <c r="P26" s="54" t="s">
        <v>249</v>
      </c>
      <c r="Q26" s="54">
        <v>0</v>
      </c>
      <c r="R26" s="54">
        <v>0</v>
      </c>
    </row>
    <row r="27" spans="1:18" x14ac:dyDescent="0.3">
      <c r="A27" s="54" t="s">
        <v>96</v>
      </c>
      <c r="B27" s="54" t="str">
        <f>Dashboard_PEI[[#This Row],[ENTREGABLES]]</f>
        <v>Convocatorias  de Gas Natural y Combustibles Líquidos, realizadas</v>
      </c>
      <c r="C27" s="54" t="s">
        <v>103</v>
      </c>
      <c r="D27" s="54" t="s">
        <v>245</v>
      </c>
      <c r="E27" s="54" t="s">
        <v>110</v>
      </c>
      <c r="F27" s="54" t="s">
        <v>246</v>
      </c>
      <c r="G27" s="54" t="s">
        <v>58</v>
      </c>
      <c r="H27" s="54" t="s">
        <v>144</v>
      </c>
      <c r="I27" s="54" t="s">
        <v>270</v>
      </c>
      <c r="J27" s="54">
        <v>2</v>
      </c>
      <c r="K27" s="54">
        <v>0</v>
      </c>
      <c r="L27" s="54">
        <v>0</v>
      </c>
      <c r="M27" s="54">
        <v>0.5</v>
      </c>
      <c r="N27" s="54">
        <v>0.5</v>
      </c>
      <c r="O27" s="54">
        <v>0</v>
      </c>
      <c r="P27" s="54" t="s">
        <v>249</v>
      </c>
      <c r="Q27" s="54">
        <v>0</v>
      </c>
      <c r="R27" s="54">
        <v>0</v>
      </c>
    </row>
    <row r="28" spans="1:18" x14ac:dyDescent="0.3">
      <c r="A28" s="54" t="s">
        <v>96</v>
      </c>
      <c r="B28" s="54" t="str">
        <f>Dashboard_PEI[[#This Row],[ENTREGABLES]]</f>
        <v>Plan de abastecimiento y confiabilidad de Hidrocarburos, articulado</v>
      </c>
      <c r="C28" s="54" t="s">
        <v>103</v>
      </c>
      <c r="D28" s="54" t="s">
        <v>245</v>
      </c>
      <c r="E28" s="54" t="s">
        <v>110</v>
      </c>
      <c r="F28" s="54" t="s">
        <v>246</v>
      </c>
      <c r="G28" s="54" t="s">
        <v>59</v>
      </c>
      <c r="H28" s="54" t="s">
        <v>145</v>
      </c>
      <c r="I28" s="54" t="s">
        <v>248</v>
      </c>
      <c r="J28" s="54">
        <v>1</v>
      </c>
      <c r="K28" s="54">
        <v>0</v>
      </c>
      <c r="L28" s="54">
        <v>0</v>
      </c>
      <c r="M28" s="54">
        <v>0</v>
      </c>
      <c r="N28" s="54">
        <v>1</v>
      </c>
      <c r="O28" s="54">
        <v>0</v>
      </c>
      <c r="P28" s="54" t="s">
        <v>249</v>
      </c>
      <c r="Q28" s="54">
        <v>0</v>
      </c>
      <c r="R28" s="54">
        <v>0</v>
      </c>
    </row>
    <row r="29" spans="1:18" x14ac:dyDescent="0.3">
      <c r="A29" s="54" t="s">
        <v>96</v>
      </c>
      <c r="B29" s="54" t="str">
        <f>Dashboard_PEI[[#This Row],[ENTREGABLES]]</f>
        <v>Documentos de los procesos de la subdirección, actualizados y/o nuevos</v>
      </c>
      <c r="C29" s="54" t="s">
        <v>105</v>
      </c>
      <c r="D29" s="54" t="s">
        <v>235</v>
      </c>
      <c r="E29" s="54" t="s">
        <v>110</v>
      </c>
      <c r="F29" s="54" t="s">
        <v>246</v>
      </c>
      <c r="G29" s="54" t="s">
        <v>146</v>
      </c>
      <c r="H29" s="54" t="s">
        <v>147</v>
      </c>
      <c r="I29" s="54" t="s">
        <v>248</v>
      </c>
      <c r="J29" s="54">
        <v>4</v>
      </c>
      <c r="K29" s="54">
        <v>0.25</v>
      </c>
      <c r="L29" s="54">
        <v>0.25</v>
      </c>
      <c r="M29" s="54">
        <v>0.25</v>
      </c>
      <c r="N29" s="54">
        <v>0.25</v>
      </c>
      <c r="O29" s="54">
        <v>0.25</v>
      </c>
      <c r="P29" s="54" t="s">
        <v>271</v>
      </c>
      <c r="Q29" s="54">
        <v>0.13</v>
      </c>
      <c r="R29" s="54">
        <v>0.38</v>
      </c>
    </row>
    <row r="30" spans="1:18" x14ac:dyDescent="0.3">
      <c r="A30" s="54" t="s">
        <v>97</v>
      </c>
      <c r="B30" s="54" t="str">
        <f>Dashboard_PEI[[#This Row],[ENTREGABLES]]</f>
        <v>Plan Nacional de Desarrollo Minero</v>
      </c>
      <c r="C30" s="54" t="s">
        <v>104</v>
      </c>
      <c r="D30" s="54" t="s">
        <v>230</v>
      </c>
      <c r="E30" s="54" t="s">
        <v>113</v>
      </c>
      <c r="F30" s="54" t="s">
        <v>251</v>
      </c>
      <c r="G30" s="54" t="s">
        <v>60</v>
      </c>
      <c r="H30" s="56" t="s">
        <v>148</v>
      </c>
      <c r="I30" s="56" t="s">
        <v>252</v>
      </c>
      <c r="J30" s="54">
        <v>1</v>
      </c>
      <c r="K30" s="54">
        <v>0.5</v>
      </c>
      <c r="L30" s="54">
        <v>0.5</v>
      </c>
      <c r="M30" s="54">
        <v>0</v>
      </c>
      <c r="N30" s="54">
        <v>0</v>
      </c>
      <c r="O30" s="54">
        <v>0.5</v>
      </c>
      <c r="P30" s="54" t="s">
        <v>272</v>
      </c>
      <c r="Q30" s="54">
        <v>0.37</v>
      </c>
      <c r="R30" s="54">
        <v>0.87</v>
      </c>
    </row>
    <row r="31" spans="1:18" x14ac:dyDescent="0.3">
      <c r="A31" s="54" t="s">
        <v>97</v>
      </c>
      <c r="B31" s="54" t="str">
        <f>Dashboard_PEI[[#This Row],[ENTREGABLES]]</f>
        <v>Plan Subsectorial - Línea TEJ</v>
      </c>
      <c r="C31" s="54" t="s">
        <v>104</v>
      </c>
      <c r="D31" s="54" t="s">
        <v>230</v>
      </c>
      <c r="E31" s="54" t="s">
        <v>113</v>
      </c>
      <c r="F31" s="54" t="s">
        <v>251</v>
      </c>
      <c r="G31" s="54" t="s">
        <v>60</v>
      </c>
      <c r="H31" s="56" t="s">
        <v>149</v>
      </c>
      <c r="I31" s="56" t="s">
        <v>252</v>
      </c>
      <c r="J31" s="54">
        <v>1</v>
      </c>
      <c r="K31" s="54">
        <v>0</v>
      </c>
      <c r="L31" s="54">
        <v>1</v>
      </c>
      <c r="M31" s="54">
        <v>0</v>
      </c>
      <c r="N31" s="54">
        <v>0</v>
      </c>
      <c r="O31" s="54">
        <v>0</v>
      </c>
      <c r="P31" s="54" t="s">
        <v>249</v>
      </c>
      <c r="Q31" s="54">
        <v>0.38</v>
      </c>
      <c r="R31" s="54">
        <v>0.38</v>
      </c>
    </row>
    <row r="32" spans="1:18" x14ac:dyDescent="0.3">
      <c r="A32" s="54" t="s">
        <v>97</v>
      </c>
      <c r="B32" s="54" t="str">
        <f>Dashboard_PEI[[#This Row],[ENTREGABLES]]</f>
        <v>Plan Subsectorial –Línea Seguridad Alimentaria</v>
      </c>
      <c r="C32" s="54" t="s">
        <v>104</v>
      </c>
      <c r="D32" s="54" t="s">
        <v>230</v>
      </c>
      <c r="E32" s="54" t="s">
        <v>113</v>
      </c>
      <c r="F32" s="54" t="s">
        <v>251</v>
      </c>
      <c r="G32" s="54" t="s">
        <v>60</v>
      </c>
      <c r="H32" s="56" t="s">
        <v>150</v>
      </c>
      <c r="I32" s="56" t="s">
        <v>252</v>
      </c>
      <c r="J32" s="54">
        <v>1</v>
      </c>
      <c r="K32" s="54">
        <v>0</v>
      </c>
      <c r="L32" s="54">
        <v>0</v>
      </c>
      <c r="M32" s="54">
        <v>1</v>
      </c>
      <c r="N32" s="54">
        <v>0</v>
      </c>
      <c r="O32" s="54">
        <v>0</v>
      </c>
      <c r="P32" s="54" t="s">
        <v>249</v>
      </c>
      <c r="Q32" s="54">
        <v>0</v>
      </c>
      <c r="R32" s="54">
        <v>0</v>
      </c>
    </row>
    <row r="33" spans="1:18" x14ac:dyDescent="0.3">
      <c r="A33" s="54" t="s">
        <v>97</v>
      </c>
      <c r="B33" s="54" t="str">
        <f>Dashboard_PEI[[#This Row],[ENTREGABLES]]</f>
        <v>Plan Subsectorial Línea infraestructura y hábitat</v>
      </c>
      <c r="C33" s="54" t="s">
        <v>104</v>
      </c>
      <c r="D33" s="54" t="s">
        <v>230</v>
      </c>
      <c r="E33" s="54" t="s">
        <v>113</v>
      </c>
      <c r="F33" s="54" t="s">
        <v>251</v>
      </c>
      <c r="G33" s="54" t="s">
        <v>60</v>
      </c>
      <c r="H33" s="56" t="s">
        <v>151</v>
      </c>
      <c r="I33" s="56" t="s">
        <v>252</v>
      </c>
      <c r="J33" s="54">
        <v>1</v>
      </c>
      <c r="K33" s="54">
        <v>0</v>
      </c>
      <c r="L33" s="54">
        <v>0</v>
      </c>
      <c r="M33" s="54">
        <v>0</v>
      </c>
      <c r="N33" s="54">
        <v>1</v>
      </c>
      <c r="O33" s="54">
        <v>0</v>
      </c>
      <c r="P33" s="54" t="s">
        <v>249</v>
      </c>
      <c r="Q33" s="54">
        <v>0</v>
      </c>
      <c r="R33" s="54">
        <v>0</v>
      </c>
    </row>
    <row r="34" spans="1:18" x14ac:dyDescent="0.3">
      <c r="A34" s="54" t="s">
        <v>97</v>
      </c>
      <c r="B34" s="54" t="str">
        <f>Dashboard_PEI[[#This Row],[ENTREGABLES]]</f>
        <v>Información actualizada en el SIMCO</v>
      </c>
      <c r="C34" s="54" t="s">
        <v>105</v>
      </c>
      <c r="D34" s="54" t="s">
        <v>235</v>
      </c>
      <c r="E34" s="54" t="s">
        <v>109</v>
      </c>
      <c r="F34" s="54" t="s">
        <v>236</v>
      </c>
      <c r="G34" s="54" t="s">
        <v>61</v>
      </c>
      <c r="H34" s="56" t="s">
        <v>152</v>
      </c>
      <c r="I34" s="56" t="s">
        <v>273</v>
      </c>
      <c r="J34" s="55">
        <v>2</v>
      </c>
      <c r="K34" s="54">
        <v>0</v>
      </c>
      <c r="L34" s="54">
        <v>0.5</v>
      </c>
      <c r="M34" s="55">
        <v>0.5</v>
      </c>
      <c r="N34" s="54">
        <v>0</v>
      </c>
      <c r="O34" s="54">
        <v>0</v>
      </c>
      <c r="P34" s="54" t="s">
        <v>249</v>
      </c>
      <c r="Q34" s="54">
        <v>0.35</v>
      </c>
      <c r="R34" s="54">
        <v>0.85</v>
      </c>
    </row>
    <row r="35" spans="1:18" x14ac:dyDescent="0.3">
      <c r="A35" s="54" t="s">
        <v>97</v>
      </c>
      <c r="B35" s="54" t="str">
        <f>Dashboard_PEI[[#This Row],[ENTREGABLES]]</f>
        <v>Procedimiento para actualizar la información en SIMCO</v>
      </c>
      <c r="C35" s="54" t="s">
        <v>105</v>
      </c>
      <c r="D35" s="54" t="s">
        <v>235</v>
      </c>
      <c r="E35" s="54" t="s">
        <v>109</v>
      </c>
      <c r="F35" s="54" t="s">
        <v>236</v>
      </c>
      <c r="G35" s="54" t="s">
        <v>61</v>
      </c>
      <c r="H35" s="56" t="s">
        <v>153</v>
      </c>
      <c r="I35" s="56" t="s">
        <v>274</v>
      </c>
      <c r="J35" s="54">
        <v>1</v>
      </c>
      <c r="K35" s="54">
        <v>0.5</v>
      </c>
      <c r="L35" s="54">
        <v>0.5</v>
      </c>
      <c r="M35" s="54">
        <v>0</v>
      </c>
      <c r="N35" s="54">
        <v>0</v>
      </c>
      <c r="O35" s="54">
        <v>0.5</v>
      </c>
      <c r="P35" s="54" t="s">
        <v>275</v>
      </c>
      <c r="Q35" s="54">
        <v>0.05</v>
      </c>
      <c r="R35" s="54">
        <v>0.55000000000000004</v>
      </c>
    </row>
    <row r="36" spans="1:18" x14ac:dyDescent="0.3">
      <c r="A36" s="54" t="s">
        <v>97</v>
      </c>
      <c r="B36" s="54" t="str">
        <f>Dashboard_PEI[[#This Row],[ENTREGABLES]]</f>
        <v>SIMCO versión 3.0</v>
      </c>
      <c r="C36" s="54" t="s">
        <v>105</v>
      </c>
      <c r="D36" s="54" t="s">
        <v>235</v>
      </c>
      <c r="E36" s="54" t="s">
        <v>109</v>
      </c>
      <c r="F36" s="54" t="s">
        <v>236</v>
      </c>
      <c r="G36" s="54" t="s">
        <v>61</v>
      </c>
      <c r="H36" s="56" t="s">
        <v>154</v>
      </c>
      <c r="I36" s="57" t="s">
        <v>238</v>
      </c>
      <c r="J36" s="54">
        <v>1</v>
      </c>
      <c r="K36" s="54">
        <v>0</v>
      </c>
      <c r="L36" s="54">
        <v>0</v>
      </c>
      <c r="M36" s="54">
        <v>0.5</v>
      </c>
      <c r="N36" s="54">
        <v>0.5</v>
      </c>
      <c r="O36" s="54">
        <v>0</v>
      </c>
      <c r="P36" s="54" t="s">
        <v>249</v>
      </c>
      <c r="Q36" s="54">
        <v>0</v>
      </c>
      <c r="R36" s="54">
        <v>0</v>
      </c>
    </row>
    <row r="37" spans="1:18" x14ac:dyDescent="0.3">
      <c r="A37" s="54" t="s">
        <v>97</v>
      </c>
      <c r="B37" s="54" t="str">
        <f>Dashboard_PEI[[#This Row],[ENTREGABLES]]</f>
        <v>Herramientas elaboradas para el sector minero que conlleven al desarrollo de los distritos mineros para la diversificación productiva (Documentos diagnósticos, Metodologías o Planes estrategicos)</v>
      </c>
      <c r="C37" s="54" t="s">
        <v>104</v>
      </c>
      <c r="D37" s="54" t="s">
        <v>230</v>
      </c>
      <c r="E37" s="54" t="s">
        <v>113</v>
      </c>
      <c r="F37" s="54" t="s">
        <v>251</v>
      </c>
      <c r="G37" s="54" t="s">
        <v>276</v>
      </c>
      <c r="H37" s="57" t="s">
        <v>277</v>
      </c>
      <c r="I37" s="55" t="s">
        <v>248</v>
      </c>
      <c r="J37" s="55">
        <v>3</v>
      </c>
      <c r="K37" s="55">
        <v>0</v>
      </c>
      <c r="L37" s="55">
        <v>0.3</v>
      </c>
      <c r="M37" s="55">
        <v>0.3</v>
      </c>
      <c r="N37" s="55">
        <v>0.3</v>
      </c>
      <c r="O37" s="54">
        <v>0</v>
      </c>
      <c r="P37" s="54" t="s">
        <v>249</v>
      </c>
    </row>
    <row r="38" spans="1:18" x14ac:dyDescent="0.3">
      <c r="A38" s="54" t="s">
        <v>97</v>
      </c>
      <c r="B38" s="54" t="str">
        <f>Dashboard_PEI[[#This Row],[ENTREGABLES]]</f>
        <v>Estudio sectorial con la identificación de posibles puntos de congestión o ineficiencia en las cadenas de valor de los mercados en los sectores primario y secundario de la economía relacionados con la industria minera.</v>
      </c>
      <c r="C38" s="54" t="s">
        <v>104</v>
      </c>
      <c r="D38" s="54" t="s">
        <v>230</v>
      </c>
      <c r="E38" s="54" t="s">
        <v>113</v>
      </c>
      <c r="F38" s="54" t="s">
        <v>251</v>
      </c>
      <c r="G38" s="54" t="s">
        <v>278</v>
      </c>
      <c r="H38" s="57" t="s">
        <v>279</v>
      </c>
      <c r="I38" s="55" t="s">
        <v>248</v>
      </c>
      <c r="J38" s="55">
        <v>1</v>
      </c>
      <c r="K38" s="55">
        <v>0</v>
      </c>
      <c r="L38" s="55">
        <v>0</v>
      </c>
      <c r="M38" s="55">
        <v>0</v>
      </c>
      <c r="N38" s="55">
        <v>1</v>
      </c>
      <c r="O38" s="54">
        <v>0</v>
      </c>
      <c r="P38" s="54" t="s">
        <v>249</v>
      </c>
      <c r="Q38" s="54">
        <v>0</v>
      </c>
      <c r="R38" s="54">
        <v>0</v>
      </c>
    </row>
    <row r="39" spans="1:18" x14ac:dyDescent="0.3">
      <c r="A39" s="54" t="s">
        <v>97</v>
      </c>
      <c r="B39" s="54" t="str">
        <f>Dashboard_PEI[[#This Row],[ENTREGABLES]]</f>
        <v>Planes subsectoriales evaluados para determinar el cumplimiento de la formulación elaborada.</v>
      </c>
      <c r="C39" s="54" t="s">
        <v>104</v>
      </c>
      <c r="D39" s="54" t="s">
        <v>230</v>
      </c>
      <c r="E39" s="54" t="s">
        <v>113</v>
      </c>
      <c r="F39" s="54" t="s">
        <v>251</v>
      </c>
      <c r="G39" s="54" t="s">
        <v>280</v>
      </c>
      <c r="H39" s="57" t="s">
        <v>281</v>
      </c>
      <c r="I39" s="55" t="s">
        <v>248</v>
      </c>
      <c r="J39" s="55">
        <v>3</v>
      </c>
      <c r="K39" s="55">
        <v>0</v>
      </c>
      <c r="L39" s="55">
        <v>0</v>
      </c>
      <c r="M39" s="55">
        <v>0</v>
      </c>
      <c r="N39" s="55">
        <v>1</v>
      </c>
      <c r="O39" s="54">
        <v>0</v>
      </c>
      <c r="P39" s="54" t="s">
        <v>249</v>
      </c>
      <c r="Q39" s="54">
        <v>0</v>
      </c>
      <c r="R39" s="54">
        <v>0</v>
      </c>
    </row>
    <row r="40" spans="1:18" x14ac:dyDescent="0.3">
      <c r="A40" s="54" t="s">
        <v>186</v>
      </c>
      <c r="B40" s="54" t="str">
        <f>Dashboard_PEI[[#This Row],[ENTREGABLES]]</f>
        <v>Metodología de evaluación de proyectos propuesta</v>
      </c>
      <c r="C40" s="54" t="s">
        <v>104</v>
      </c>
      <c r="D40" s="54" t="s">
        <v>230</v>
      </c>
      <c r="E40" s="54" t="s">
        <v>111</v>
      </c>
      <c r="F40" s="54" t="s">
        <v>231</v>
      </c>
      <c r="G40" s="54" t="s">
        <v>48</v>
      </c>
      <c r="H40" s="54" t="s">
        <v>155</v>
      </c>
      <c r="I40" s="54" t="s">
        <v>265</v>
      </c>
      <c r="J40" s="54">
        <v>3</v>
      </c>
      <c r="K40" s="57">
        <v>0.33</v>
      </c>
      <c r="L40" s="57">
        <v>0.33</v>
      </c>
      <c r="M40" s="57">
        <v>0.34</v>
      </c>
      <c r="N40" s="54">
        <v>0</v>
      </c>
      <c r="O40" s="54">
        <v>0.33</v>
      </c>
      <c r="P40" s="54" t="s">
        <v>282</v>
      </c>
      <c r="Q40" s="54">
        <v>0.44</v>
      </c>
      <c r="R40" s="54">
        <v>0.77</v>
      </c>
    </row>
    <row r="41" spans="1:18" x14ac:dyDescent="0.3">
      <c r="A41" s="54" t="s">
        <v>186</v>
      </c>
      <c r="B41" s="54" t="str">
        <f>Dashboard_PEI[[#This Row],[ENTREGABLES]]</f>
        <v>Asistencias Técnicas (capacitaciones, talleres y/o mesas técnicas)</v>
      </c>
      <c r="C41" s="54" t="s">
        <v>104</v>
      </c>
      <c r="D41" s="54" t="s">
        <v>230</v>
      </c>
      <c r="E41" s="54" t="s">
        <v>107</v>
      </c>
      <c r="F41" s="54" t="s">
        <v>268</v>
      </c>
      <c r="G41" s="54" t="s">
        <v>49</v>
      </c>
      <c r="H41" s="54" t="s">
        <v>156</v>
      </c>
      <c r="I41" s="54" t="s">
        <v>283</v>
      </c>
      <c r="J41" s="54">
        <v>180</v>
      </c>
      <c r="K41" s="54">
        <v>0.19</v>
      </c>
      <c r="L41" s="54">
        <v>0.31</v>
      </c>
      <c r="M41" s="54">
        <v>0.31</v>
      </c>
      <c r="N41" s="54">
        <v>0.19</v>
      </c>
      <c r="O41" s="54">
        <v>0.2</v>
      </c>
      <c r="P41" s="54" t="s">
        <v>284</v>
      </c>
      <c r="Q41" s="54">
        <v>0.23</v>
      </c>
      <c r="R41" s="54">
        <v>0.43</v>
      </c>
    </row>
    <row r="42" spans="1:18" x14ac:dyDescent="0.3">
      <c r="A42" s="54" t="s">
        <v>186</v>
      </c>
      <c r="B42" s="54" t="str">
        <f>Dashboard_PEI[[#This Row],[ENTREGABLES]]</f>
        <v>Documento PERS (Plan de Energización Rural Sostenible) y/o documento de estrategias</v>
      </c>
      <c r="C42" s="54" t="s">
        <v>104</v>
      </c>
      <c r="D42" s="54" t="s">
        <v>230</v>
      </c>
      <c r="E42" s="54" t="s">
        <v>106</v>
      </c>
      <c r="F42" s="54" t="s">
        <v>243</v>
      </c>
      <c r="G42" s="54" t="s">
        <v>50</v>
      </c>
      <c r="H42" s="54" t="s">
        <v>157</v>
      </c>
      <c r="I42" s="54" t="s">
        <v>248</v>
      </c>
      <c r="J42" s="54">
        <v>2</v>
      </c>
      <c r="K42" s="54">
        <v>0</v>
      </c>
      <c r="L42" s="54">
        <v>0</v>
      </c>
      <c r="M42" s="54">
        <v>0</v>
      </c>
      <c r="N42" s="57">
        <v>1</v>
      </c>
      <c r="O42" s="54">
        <v>0</v>
      </c>
      <c r="P42" s="54" t="s">
        <v>249</v>
      </c>
      <c r="Q42" s="54">
        <v>0</v>
      </c>
      <c r="R42" s="54">
        <v>0</v>
      </c>
    </row>
    <row r="43" spans="1:18" x14ac:dyDescent="0.3">
      <c r="A43" s="54" t="s">
        <v>186</v>
      </c>
      <c r="B43" s="54" t="str">
        <f>Dashboard_PEI[[#This Row],[ENTREGABLES]]</f>
        <v>Estrategia para la energización rural sostenible</v>
      </c>
      <c r="C43" s="54" t="s">
        <v>104</v>
      </c>
      <c r="D43" s="54" t="s">
        <v>230</v>
      </c>
      <c r="E43" s="54" t="s">
        <v>106</v>
      </c>
      <c r="F43" s="54" t="s">
        <v>243</v>
      </c>
      <c r="G43" s="54" t="s">
        <v>50</v>
      </c>
      <c r="H43" s="54" t="s">
        <v>158</v>
      </c>
      <c r="I43" s="54" t="s">
        <v>232</v>
      </c>
      <c r="J43" s="54">
        <v>1</v>
      </c>
      <c r="K43" s="54">
        <v>0</v>
      </c>
      <c r="L43" s="54">
        <v>0</v>
      </c>
      <c r="M43" s="54">
        <v>0</v>
      </c>
      <c r="N43" s="57">
        <v>1</v>
      </c>
      <c r="O43" s="54">
        <v>0</v>
      </c>
      <c r="P43" s="54" t="s">
        <v>249</v>
      </c>
      <c r="Q43" s="54">
        <v>0</v>
      </c>
      <c r="R43" s="54">
        <v>0</v>
      </c>
    </row>
    <row r="44" spans="1:18" x14ac:dyDescent="0.3">
      <c r="A44" s="54" t="s">
        <v>90</v>
      </c>
      <c r="B44" s="54" t="str">
        <f>Dashboard_PEI[[#This Row],[ENTREGABLES]]</f>
        <v>Política de gobierno de datos formulada para el sector mineroenergético</v>
      </c>
      <c r="C44" s="54" t="s">
        <v>104</v>
      </c>
      <c r="D44" s="54" t="s">
        <v>230</v>
      </c>
      <c r="E44" s="54" t="s">
        <v>109</v>
      </c>
      <c r="F44" s="54" t="s">
        <v>236</v>
      </c>
      <c r="G44" s="54" t="s">
        <v>159</v>
      </c>
      <c r="H44" s="54" t="s">
        <v>164</v>
      </c>
      <c r="I44" s="54" t="s">
        <v>290</v>
      </c>
      <c r="J44" s="54">
        <v>1</v>
      </c>
      <c r="K44" s="54">
        <v>0</v>
      </c>
      <c r="L44" s="54">
        <v>0.2</v>
      </c>
      <c r="M44" s="54">
        <v>0.4</v>
      </c>
      <c r="N44" s="54">
        <v>0.4</v>
      </c>
      <c r="O44" s="54">
        <v>0</v>
      </c>
      <c r="P44" s="54" t="s">
        <v>249</v>
      </c>
      <c r="Q44" s="54">
        <v>0</v>
      </c>
      <c r="R44" s="54">
        <v>0</v>
      </c>
    </row>
    <row r="45" spans="1:18" x14ac:dyDescent="0.3">
      <c r="A45" s="54" t="s">
        <v>90</v>
      </c>
      <c r="B45" s="54" t="str">
        <f>Dashboard_PEI[[#This Row],[ENTREGABLES]]</f>
        <v>Plan Estratégico de Tecnologías de la Información - PETI, implementado</v>
      </c>
      <c r="C45" s="54" t="s">
        <v>105</v>
      </c>
      <c r="D45" s="54" t="s">
        <v>235</v>
      </c>
      <c r="E45" s="54" t="s">
        <v>109</v>
      </c>
      <c r="F45" s="54" t="s">
        <v>236</v>
      </c>
      <c r="G45" s="54" t="s">
        <v>44</v>
      </c>
      <c r="H45" s="54" t="s">
        <v>167</v>
      </c>
      <c r="I45" s="54" t="s">
        <v>248</v>
      </c>
      <c r="J45" s="54">
        <v>4</v>
      </c>
      <c r="K45" s="54">
        <v>0.25</v>
      </c>
      <c r="L45" s="54">
        <v>0.25</v>
      </c>
      <c r="M45" s="54">
        <v>0.25</v>
      </c>
      <c r="N45" s="54">
        <v>0.25</v>
      </c>
      <c r="O45" s="54">
        <v>0.22</v>
      </c>
      <c r="P45" s="54" t="s">
        <v>292</v>
      </c>
      <c r="Q45" s="54">
        <v>0.16</v>
      </c>
      <c r="R45" s="54">
        <v>0.38</v>
      </c>
    </row>
    <row r="46" spans="1:18" x14ac:dyDescent="0.3">
      <c r="A46" s="54" t="s">
        <v>90</v>
      </c>
      <c r="B46" s="54" t="str">
        <f>Dashboard_PEI[[#This Row],[ENTREGABLES]]</f>
        <v>Modelo de Seguridad y Privacidad de la Información - MSPI, implementado</v>
      </c>
      <c r="C46" s="54" t="s">
        <v>105</v>
      </c>
      <c r="D46" s="54" t="s">
        <v>235</v>
      </c>
      <c r="E46" s="54" t="s">
        <v>109</v>
      </c>
      <c r="F46" s="54" t="s">
        <v>236</v>
      </c>
      <c r="G46" s="54" t="s">
        <v>44</v>
      </c>
      <c r="H46" s="54" t="s">
        <v>168</v>
      </c>
      <c r="I46" s="54" t="s">
        <v>248</v>
      </c>
      <c r="J46" s="54">
        <v>4</v>
      </c>
      <c r="K46" s="54">
        <v>0.25</v>
      </c>
      <c r="L46" s="54">
        <v>0.25</v>
      </c>
      <c r="M46" s="54">
        <v>0.25</v>
      </c>
      <c r="N46" s="54">
        <v>0.25</v>
      </c>
      <c r="O46" s="54">
        <v>0.22</v>
      </c>
      <c r="P46" s="54" t="s">
        <v>293</v>
      </c>
      <c r="Q46" s="54">
        <v>0.2</v>
      </c>
      <c r="R46" s="54">
        <v>0.42</v>
      </c>
    </row>
    <row r="47" spans="1:18" x14ac:dyDescent="0.3">
      <c r="A47" s="54" t="s">
        <v>90</v>
      </c>
      <c r="B47" s="54" t="str">
        <f>Dashboard_PEI[[#This Row],[ENTREGABLES]]</f>
        <v>Plan de Tratamiento de Riesgos de Seguridad de y Privacidad de la Información - PTRSPI, implementado</v>
      </c>
      <c r="C47" s="54" t="s">
        <v>105</v>
      </c>
      <c r="D47" s="54" t="s">
        <v>235</v>
      </c>
      <c r="E47" s="54" t="s">
        <v>109</v>
      </c>
      <c r="F47" s="54" t="s">
        <v>236</v>
      </c>
      <c r="G47" s="54" t="s">
        <v>44</v>
      </c>
      <c r="H47" s="54" t="s">
        <v>169</v>
      </c>
      <c r="I47" s="54" t="s">
        <v>248</v>
      </c>
      <c r="J47" s="54">
        <v>4</v>
      </c>
      <c r="K47" s="54">
        <v>0.25</v>
      </c>
      <c r="L47" s="54">
        <v>0.25</v>
      </c>
      <c r="M47" s="54">
        <v>0.25</v>
      </c>
      <c r="N47" s="54">
        <v>0.25</v>
      </c>
      <c r="O47" s="54">
        <v>0.2</v>
      </c>
      <c r="P47" s="54" t="s">
        <v>294</v>
      </c>
      <c r="Q47" s="54">
        <v>0.15</v>
      </c>
      <c r="R47" s="54">
        <v>0.35</v>
      </c>
    </row>
    <row r="48" spans="1:18" x14ac:dyDescent="0.3">
      <c r="A48" s="54" t="s">
        <v>90</v>
      </c>
      <c r="B48" s="54" t="str">
        <f>Dashboard_PEI[[#This Row],[ENTREGABLES]]</f>
        <v>Backup en nube</v>
      </c>
      <c r="C48" s="54" t="s">
        <v>105</v>
      </c>
      <c r="D48" s="54" t="s">
        <v>235</v>
      </c>
      <c r="E48" s="54" t="s">
        <v>109</v>
      </c>
      <c r="F48" s="54" t="s">
        <v>236</v>
      </c>
      <c r="G48" s="54" t="s">
        <v>45</v>
      </c>
      <c r="H48" s="54" t="s">
        <v>170</v>
      </c>
      <c r="I48" s="54" t="s">
        <v>295</v>
      </c>
      <c r="J48" s="54">
        <v>1</v>
      </c>
      <c r="K48" s="54">
        <v>1</v>
      </c>
      <c r="L48" s="54">
        <v>0</v>
      </c>
      <c r="M48" s="54">
        <v>0</v>
      </c>
      <c r="N48" s="54">
        <v>0</v>
      </c>
      <c r="O48" s="54">
        <v>1</v>
      </c>
      <c r="P48" s="54" t="s">
        <v>296</v>
      </c>
      <c r="Q48" s="54">
        <v>0</v>
      </c>
      <c r="R48" s="54">
        <v>1</v>
      </c>
    </row>
    <row r="49" spans="1:18" x14ac:dyDescent="0.3">
      <c r="A49" s="54" t="s">
        <v>90</v>
      </c>
      <c r="B49" s="54" t="str">
        <f>Dashboard_PEI[[#This Row],[ENTREGABLES]]</f>
        <v>DRP de Infraestructura en nube</v>
      </c>
      <c r="C49" s="54" t="s">
        <v>105</v>
      </c>
      <c r="D49" s="54" t="s">
        <v>235</v>
      </c>
      <c r="E49" s="54" t="s">
        <v>109</v>
      </c>
      <c r="F49" s="54" t="s">
        <v>236</v>
      </c>
      <c r="G49" s="54" t="s">
        <v>45</v>
      </c>
      <c r="H49" s="54" t="s">
        <v>171</v>
      </c>
      <c r="I49" s="54" t="s">
        <v>295</v>
      </c>
      <c r="J49" s="54">
        <v>1</v>
      </c>
      <c r="K49" s="54">
        <v>0</v>
      </c>
      <c r="L49" s="54">
        <v>1</v>
      </c>
      <c r="M49" s="54">
        <v>0</v>
      </c>
      <c r="N49" s="54">
        <v>0</v>
      </c>
      <c r="O49" s="54">
        <v>0</v>
      </c>
      <c r="P49" s="54" t="s">
        <v>249</v>
      </c>
      <c r="Q49" s="54">
        <v>0.55000000000000004</v>
      </c>
      <c r="R49" s="54">
        <v>0.55000000000000004</v>
      </c>
    </row>
    <row r="50" spans="1:18" x14ac:dyDescent="0.3">
      <c r="A50" s="54" t="s">
        <v>90</v>
      </c>
      <c r="B50" s="54" t="str">
        <f>Dashboard_PEI[[#This Row],[ENTREGABLES]]</f>
        <v>Hiperconvergencia ampliada y actualizada</v>
      </c>
      <c r="C50" s="54" t="s">
        <v>105</v>
      </c>
      <c r="D50" s="54" t="s">
        <v>235</v>
      </c>
      <c r="E50" s="54" t="s">
        <v>109</v>
      </c>
      <c r="F50" s="54" t="s">
        <v>236</v>
      </c>
      <c r="G50" s="54" t="s">
        <v>45</v>
      </c>
      <c r="H50" s="55" t="s">
        <v>297</v>
      </c>
      <c r="I50" s="54" t="s">
        <v>295</v>
      </c>
      <c r="J50" s="54">
        <v>1</v>
      </c>
      <c r="K50" s="54">
        <v>0.5</v>
      </c>
      <c r="L50" s="54">
        <v>0.5</v>
      </c>
      <c r="M50" s="54">
        <v>0</v>
      </c>
      <c r="N50" s="54">
        <v>0</v>
      </c>
      <c r="O50" s="54">
        <v>0.5</v>
      </c>
      <c r="P50" s="54" t="s">
        <v>298</v>
      </c>
      <c r="Q50" s="54">
        <v>0.2</v>
      </c>
      <c r="R50" s="54">
        <v>0.7</v>
      </c>
    </row>
    <row r="51" spans="1:18" x14ac:dyDescent="0.3">
      <c r="A51" s="54" t="s">
        <v>90</v>
      </c>
      <c r="B51" s="54" t="str">
        <f>Dashboard_PEI[[#This Row],[ENTREGABLES]]</f>
        <v>SOC (Centro de Operaciones de Seguridad) implementado</v>
      </c>
      <c r="C51" s="54" t="s">
        <v>105</v>
      </c>
      <c r="D51" s="54" t="s">
        <v>235</v>
      </c>
      <c r="E51" s="54" t="s">
        <v>109</v>
      </c>
      <c r="F51" s="54" t="s">
        <v>236</v>
      </c>
      <c r="G51" s="54" t="s">
        <v>46</v>
      </c>
      <c r="H51" s="54" t="s">
        <v>172</v>
      </c>
      <c r="I51" s="54" t="s">
        <v>295</v>
      </c>
      <c r="J51" s="54">
        <v>1</v>
      </c>
      <c r="K51" s="54">
        <v>0.5</v>
      </c>
      <c r="L51" s="54">
        <v>0.5</v>
      </c>
      <c r="M51" s="54">
        <v>0</v>
      </c>
      <c r="N51" s="54">
        <v>0</v>
      </c>
      <c r="O51" s="54">
        <v>0.5</v>
      </c>
      <c r="P51" s="54" t="s">
        <v>299</v>
      </c>
      <c r="Q51" s="54">
        <v>0.4</v>
      </c>
      <c r="R51" s="54">
        <v>0.9</v>
      </c>
    </row>
    <row r="52" spans="1:18" x14ac:dyDescent="0.3">
      <c r="A52" s="54" t="s">
        <v>95</v>
      </c>
      <c r="B52" s="54" t="str">
        <f>Dashboard_PEI[[#This Row],[ENTREGABLES]]</f>
        <v>Documento actualizado de políticas y lineamientos Gobierno de Datos Sectorial y de la UPME</v>
      </c>
      <c r="C52" s="54" t="s">
        <v>105</v>
      </c>
      <c r="D52" s="54" t="s">
        <v>235</v>
      </c>
      <c r="E52" s="54" t="s">
        <v>109</v>
      </c>
      <c r="F52" s="54" t="s">
        <v>236</v>
      </c>
      <c r="G52" s="54" t="s">
        <v>43</v>
      </c>
      <c r="H52" s="55" t="s">
        <v>285</v>
      </c>
      <c r="I52" s="54" t="s">
        <v>248</v>
      </c>
      <c r="J52" s="54">
        <v>2</v>
      </c>
      <c r="K52" s="55">
        <v>0.1</v>
      </c>
      <c r="L52" s="55">
        <v>0.3</v>
      </c>
      <c r="M52" s="55">
        <v>0.3</v>
      </c>
      <c r="N52" s="55">
        <v>0.3</v>
      </c>
      <c r="O52" s="54">
        <v>0.3</v>
      </c>
      <c r="P52" s="54" t="s">
        <v>286</v>
      </c>
      <c r="Q52" s="54">
        <v>0.12</v>
      </c>
      <c r="R52" s="54">
        <v>0.42</v>
      </c>
    </row>
    <row r="53" spans="1:18" x14ac:dyDescent="0.3">
      <c r="A53" s="54" t="s">
        <v>95</v>
      </c>
      <c r="B53" s="54" t="str">
        <f>Dashboard_PEI[[#This Row],[ENTREGABLES]]</f>
        <v>Diagnóstico de datos del sector</v>
      </c>
      <c r="C53" s="54" t="s">
        <v>105</v>
      </c>
      <c r="D53" s="54" t="s">
        <v>235</v>
      </c>
      <c r="E53" s="54" t="s">
        <v>109</v>
      </c>
      <c r="F53" s="54" t="s">
        <v>236</v>
      </c>
      <c r="G53" s="54" t="s">
        <v>159</v>
      </c>
      <c r="H53" s="54" t="s">
        <v>160</v>
      </c>
      <c r="I53" s="54" t="s">
        <v>248</v>
      </c>
      <c r="J53" s="54">
        <v>4</v>
      </c>
      <c r="K53" s="54">
        <v>0.25</v>
      </c>
      <c r="L53" s="54">
        <v>0.25</v>
      </c>
      <c r="M53" s="54">
        <v>0.25</v>
      </c>
      <c r="N53" s="54">
        <v>0.25</v>
      </c>
      <c r="O53" s="54">
        <v>0.25</v>
      </c>
      <c r="P53" s="54" t="s">
        <v>287</v>
      </c>
      <c r="Q53" s="54">
        <v>0.25</v>
      </c>
      <c r="R53" s="54">
        <v>0.5</v>
      </c>
    </row>
    <row r="54" spans="1:18" x14ac:dyDescent="0.3">
      <c r="A54" s="54" t="s">
        <v>95</v>
      </c>
      <c r="B54" s="54" t="str">
        <f>Dashboard_PEI[[#This Row],[ENTREGABLES]]</f>
        <v>Hoja de ruta del CIO sectorial</v>
      </c>
      <c r="C54" s="54" t="s">
        <v>105</v>
      </c>
      <c r="D54" s="54" t="s">
        <v>235</v>
      </c>
      <c r="E54" s="54" t="s">
        <v>109</v>
      </c>
      <c r="F54" s="54" t="s">
        <v>236</v>
      </c>
      <c r="G54" s="54" t="s">
        <v>159</v>
      </c>
      <c r="H54" s="54" t="s">
        <v>161</v>
      </c>
      <c r="I54" s="54" t="s">
        <v>248</v>
      </c>
      <c r="J54" s="54">
        <v>1</v>
      </c>
      <c r="K54" s="54">
        <v>0.3</v>
      </c>
      <c r="L54" s="54">
        <v>0.3</v>
      </c>
      <c r="M54" s="54">
        <v>0.2</v>
      </c>
      <c r="N54" s="54">
        <v>0.2</v>
      </c>
      <c r="O54" s="54">
        <v>0.3</v>
      </c>
      <c r="P54" s="54" t="s">
        <v>288</v>
      </c>
      <c r="Q54" s="54">
        <v>0.12</v>
      </c>
      <c r="R54" s="54">
        <v>0.42</v>
      </c>
    </row>
    <row r="55" spans="1:18" x14ac:dyDescent="0.3">
      <c r="A55" s="54" t="s">
        <v>95</v>
      </c>
      <c r="B55" s="54" t="str">
        <f>Dashboard_PEI[[#This Row],[ENTREGABLES]]</f>
        <v>Plan de administración y optimización del conocimiento y uso de Intégrame</v>
      </c>
      <c r="C55" s="54" t="s">
        <v>105</v>
      </c>
      <c r="D55" s="54" t="s">
        <v>235</v>
      </c>
      <c r="E55" s="54" t="s">
        <v>109</v>
      </c>
      <c r="F55" s="54" t="s">
        <v>236</v>
      </c>
      <c r="G55" s="54" t="s">
        <v>162</v>
      </c>
      <c r="H55" s="54" t="s">
        <v>163</v>
      </c>
      <c r="I55" s="54" t="s">
        <v>252</v>
      </c>
      <c r="J55" s="54">
        <v>1</v>
      </c>
      <c r="K55" s="54">
        <v>0.1</v>
      </c>
      <c r="L55" s="54">
        <v>0.3</v>
      </c>
      <c r="M55" s="54">
        <v>0.4</v>
      </c>
      <c r="N55" s="54">
        <v>0.2</v>
      </c>
      <c r="O55" s="54">
        <v>0.1</v>
      </c>
      <c r="P55" s="54" t="s">
        <v>289</v>
      </c>
      <c r="Q55" s="54">
        <v>0</v>
      </c>
      <c r="R55" s="54">
        <v>0.1</v>
      </c>
    </row>
    <row r="56" spans="1:18" x14ac:dyDescent="0.3">
      <c r="A56" s="54" t="s">
        <v>95</v>
      </c>
      <c r="B56" s="54" t="str">
        <f>Dashboard_PEI[[#This Row],[ENTREGABLES]]</f>
        <v>Modelo de analítica de datos prescriptiva y predictiva para un conjunto de datos estratégico del sector minero energético</v>
      </c>
      <c r="C56" s="54" t="s">
        <v>104</v>
      </c>
      <c r="D56" s="54" t="s">
        <v>230</v>
      </c>
      <c r="E56" s="54" t="s">
        <v>111</v>
      </c>
      <c r="F56" s="54" t="s">
        <v>231</v>
      </c>
      <c r="G56" s="54" t="s">
        <v>165</v>
      </c>
      <c r="H56" s="54" t="s">
        <v>166</v>
      </c>
      <c r="I56" s="54" t="s">
        <v>291</v>
      </c>
      <c r="J56" s="54">
        <v>3</v>
      </c>
      <c r="K56" s="54">
        <v>0</v>
      </c>
      <c r="L56" s="54">
        <v>0.33</v>
      </c>
      <c r="M56" s="54">
        <v>0.33</v>
      </c>
      <c r="N56" s="54">
        <v>0.33</v>
      </c>
      <c r="O56" s="54">
        <v>0</v>
      </c>
      <c r="P56" s="54" t="s">
        <v>249</v>
      </c>
      <c r="Q56" s="54">
        <v>0.2</v>
      </c>
      <c r="R56" s="54">
        <v>0.2</v>
      </c>
    </row>
    <row r="57" spans="1:18" x14ac:dyDescent="0.3">
      <c r="A57" s="54" t="s">
        <v>95</v>
      </c>
      <c r="B57" s="54" t="str">
        <f>Dashboard_PEI[[#This Row],[ENTREGABLES]]</f>
        <v>Estrategia de comunicaciones diseñada e implementada</v>
      </c>
      <c r="C57" s="54" t="s">
        <v>103</v>
      </c>
      <c r="D57" s="54" t="s">
        <v>245</v>
      </c>
      <c r="E57" s="54" t="s">
        <v>107</v>
      </c>
      <c r="F57" s="54" t="s">
        <v>268</v>
      </c>
      <c r="G57" s="54" t="s">
        <v>173</v>
      </c>
      <c r="H57" s="54" t="s">
        <v>174</v>
      </c>
      <c r="I57" s="54" t="s">
        <v>248</v>
      </c>
      <c r="J57" s="54">
        <v>4</v>
      </c>
      <c r="K57" s="54">
        <v>0.25</v>
      </c>
      <c r="L57" s="54">
        <v>0.25</v>
      </c>
      <c r="M57" s="54">
        <v>0.25</v>
      </c>
      <c r="N57" s="54">
        <v>0.25</v>
      </c>
      <c r="O57" s="54">
        <v>0.25</v>
      </c>
      <c r="P57" s="54" t="s">
        <v>300</v>
      </c>
      <c r="Q57" s="54">
        <v>0.18</v>
      </c>
      <c r="R57" s="54">
        <v>0.43</v>
      </c>
    </row>
    <row r="58" spans="1:18" x14ac:dyDescent="0.3">
      <c r="A58" s="54" t="s">
        <v>95</v>
      </c>
      <c r="B58" s="54" t="str">
        <f>Dashboard_PEI[[#This Row],[ENTREGABLES]]</f>
        <v>Documento con resultados de las métricas</v>
      </c>
      <c r="C58" s="54" t="s">
        <v>103</v>
      </c>
      <c r="D58" s="54" t="s">
        <v>245</v>
      </c>
      <c r="E58" s="54" t="s">
        <v>108</v>
      </c>
      <c r="F58" s="54" t="s">
        <v>301</v>
      </c>
      <c r="G58" s="54" t="s">
        <v>47</v>
      </c>
      <c r="H58" s="55" t="s">
        <v>175</v>
      </c>
      <c r="I58" s="54" t="s">
        <v>248</v>
      </c>
      <c r="J58" s="54">
        <v>1</v>
      </c>
      <c r="K58" s="54">
        <v>0</v>
      </c>
      <c r="L58" s="54">
        <v>0</v>
      </c>
      <c r="M58" s="54">
        <v>0.5</v>
      </c>
      <c r="N58" s="54">
        <v>0.5</v>
      </c>
      <c r="O58" s="54">
        <v>0</v>
      </c>
      <c r="P58" s="54" t="s">
        <v>249</v>
      </c>
      <c r="Q58" s="54">
        <v>0</v>
      </c>
      <c r="R58" s="54">
        <v>0</v>
      </c>
    </row>
    <row r="59" spans="1:18" x14ac:dyDescent="0.3">
      <c r="A59" s="54" t="s">
        <v>95</v>
      </c>
      <c r="B59" s="54" t="str">
        <f>Dashboard_PEI[[#This Row],[ENTREGABLES]]</f>
        <v>Sistema de Información Minero Eenergético Colombiano con sus subsistemas diseñados, rediseñados, actualizados, desarrollados y/o implementados, garantizando la inclusión oportuna de modelos de analítica y aplicaciones interactivas (1. SIMEC, 2. SIMCO, 3. SIPG, 4. SIEL, 5. Territorio Vivo, 6. PERS, 7. TEJ</v>
      </c>
      <c r="C59" s="54" t="s">
        <v>105</v>
      </c>
      <c r="D59" s="54" t="s">
        <v>235</v>
      </c>
      <c r="E59" s="54" t="s">
        <v>108</v>
      </c>
      <c r="F59" s="54" t="s">
        <v>301</v>
      </c>
      <c r="G59" s="54" t="s">
        <v>302</v>
      </c>
      <c r="H59" s="55" t="s">
        <v>303</v>
      </c>
      <c r="I59" s="55" t="s">
        <v>304</v>
      </c>
      <c r="J59" s="55">
        <v>7</v>
      </c>
      <c r="K59" s="55">
        <v>0</v>
      </c>
      <c r="L59" s="55">
        <v>0.33</v>
      </c>
      <c r="M59" s="55">
        <v>0.33</v>
      </c>
      <c r="N59" s="55">
        <v>0.34</v>
      </c>
      <c r="O59" s="54">
        <v>0</v>
      </c>
      <c r="P59" s="54" t="s">
        <v>249</v>
      </c>
    </row>
    <row r="60" spans="1:18" x14ac:dyDescent="0.3">
      <c r="A60" s="54" t="s">
        <v>95</v>
      </c>
      <c r="B60" s="54" t="str">
        <f>Dashboard_PEI[[#This Row],[ENTREGABLES]]</f>
        <v>Sistemas de información geográficos diseñados, rediseñados, actualizados, desarrollados y/o implementados (1. Geoportal Sectorial 2. Geovisores UPME)</v>
      </c>
      <c r="C60" s="54" t="s">
        <v>105</v>
      </c>
      <c r="D60" s="54" t="s">
        <v>235</v>
      </c>
      <c r="E60" s="54" t="s">
        <v>108</v>
      </c>
      <c r="F60" s="54" t="s">
        <v>301</v>
      </c>
      <c r="G60" s="54" t="s">
        <v>305</v>
      </c>
      <c r="H60" s="55" t="s">
        <v>306</v>
      </c>
      <c r="I60" s="55" t="s">
        <v>304</v>
      </c>
      <c r="J60" s="55">
        <v>2</v>
      </c>
      <c r="K60" s="55">
        <v>0</v>
      </c>
      <c r="L60" s="55">
        <v>0.4</v>
      </c>
      <c r="M60" s="55">
        <v>0.3</v>
      </c>
      <c r="N60" s="55">
        <v>0.3</v>
      </c>
      <c r="O60" s="54">
        <v>0</v>
      </c>
      <c r="P60" s="54" t="s">
        <v>249</v>
      </c>
    </row>
    <row r="61" spans="1:18" x14ac:dyDescent="0.3">
      <c r="A61" s="54" t="s">
        <v>95</v>
      </c>
      <c r="B61" s="54" t="str">
        <f>Dashboard_PEI[[#This Row],[ENTREGABLES]]</f>
        <v>Estrategia de relacionamiento con organismos internacionales para el fortalecimiento del gobierno de datos y el posicionamiento internacional como CIO Sectorial, formulada e implementada.</v>
      </c>
      <c r="C61" s="54" t="s">
        <v>105</v>
      </c>
      <c r="D61" s="54" t="s">
        <v>235</v>
      </c>
      <c r="E61" s="54" t="s">
        <v>112</v>
      </c>
      <c r="F61" s="54" t="s">
        <v>250</v>
      </c>
      <c r="G61" s="54" t="s">
        <v>307</v>
      </c>
      <c r="H61" s="55" t="s">
        <v>308</v>
      </c>
      <c r="I61" s="55" t="s">
        <v>232</v>
      </c>
      <c r="J61" s="55">
        <v>1</v>
      </c>
      <c r="K61" s="55">
        <v>0</v>
      </c>
      <c r="L61" s="55">
        <v>0.33</v>
      </c>
      <c r="M61" s="55">
        <v>0.33</v>
      </c>
      <c r="N61" s="55">
        <v>0.34</v>
      </c>
      <c r="O61" s="54">
        <v>0</v>
      </c>
      <c r="P61" s="54" t="s">
        <v>249</v>
      </c>
    </row>
    <row r="62" spans="1:18" x14ac:dyDescent="0.3">
      <c r="A62" s="54" t="s">
        <v>95</v>
      </c>
      <c r="B62" s="54" t="str">
        <f>Dashboard_PEI[[#This Row],[ENTREGABLES]]</f>
        <v>Lago de Datos para centralizar y estructurar la información de la entidad.</v>
      </c>
      <c r="C62" s="54" t="s">
        <v>105</v>
      </c>
      <c r="D62" s="54" t="s">
        <v>235</v>
      </c>
      <c r="E62" s="54" t="s">
        <v>109</v>
      </c>
      <c r="F62" s="54" t="s">
        <v>236</v>
      </c>
      <c r="G62" s="54" t="s">
        <v>309</v>
      </c>
      <c r="H62" s="55" t="s">
        <v>310</v>
      </c>
      <c r="I62" s="55" t="s">
        <v>311</v>
      </c>
      <c r="J62" s="55">
        <v>1</v>
      </c>
      <c r="K62" s="55">
        <v>0</v>
      </c>
      <c r="L62" s="55">
        <v>0.33</v>
      </c>
      <c r="M62" s="55">
        <v>0.33</v>
      </c>
      <c r="N62" s="55">
        <v>0.34</v>
      </c>
      <c r="O62" s="54">
        <v>0</v>
      </c>
      <c r="P62" s="54" t="s">
        <v>249</v>
      </c>
    </row>
    <row r="63" spans="1:18" x14ac:dyDescent="0.3">
      <c r="A63" s="54" t="s">
        <v>95</v>
      </c>
      <c r="B63" s="54" t="str">
        <f>Dashboard_PEI[[#This Row],[ENTREGABLES]]</f>
        <v>Flujos de información de la entidad identificados, definidos y documentados.</v>
      </c>
      <c r="C63" s="54" t="s">
        <v>105</v>
      </c>
      <c r="D63" s="54" t="s">
        <v>235</v>
      </c>
      <c r="E63" s="54" t="s">
        <v>109</v>
      </c>
      <c r="F63" s="54" t="s">
        <v>236</v>
      </c>
      <c r="G63" s="54" t="s">
        <v>309</v>
      </c>
      <c r="H63" s="55" t="s">
        <v>312</v>
      </c>
      <c r="I63" s="55" t="s">
        <v>248</v>
      </c>
      <c r="J63" s="55">
        <v>1</v>
      </c>
      <c r="K63" s="55">
        <v>0</v>
      </c>
      <c r="L63" s="55">
        <v>0.33</v>
      </c>
      <c r="M63" s="55">
        <v>0.33</v>
      </c>
      <c r="N63" s="55">
        <v>0.34</v>
      </c>
      <c r="O63" s="54">
        <v>0</v>
      </c>
      <c r="P63" s="54" t="s">
        <v>249</v>
      </c>
    </row>
    <row r="64" spans="1:18" x14ac:dyDescent="0.3">
      <c r="A64" s="54" t="s">
        <v>95</v>
      </c>
      <c r="B64" s="54" t="str">
        <f>Dashboard_PEI[[#This Row],[ENTREGABLES]]</f>
        <v>Arquitectura de información diseñada e implementada.</v>
      </c>
      <c r="C64" s="54" t="s">
        <v>105</v>
      </c>
      <c r="D64" s="54" t="s">
        <v>235</v>
      </c>
      <c r="E64" s="54" t="s">
        <v>109</v>
      </c>
      <c r="F64" s="54" t="s">
        <v>236</v>
      </c>
      <c r="G64" s="54" t="s">
        <v>309</v>
      </c>
      <c r="H64" s="55" t="s">
        <v>313</v>
      </c>
      <c r="I64" s="55" t="s">
        <v>248</v>
      </c>
      <c r="J64" s="55">
        <v>1</v>
      </c>
      <c r="K64" s="55">
        <v>0</v>
      </c>
      <c r="L64" s="55">
        <v>0.33</v>
      </c>
      <c r="M64" s="55">
        <v>0.33</v>
      </c>
      <c r="N64" s="55">
        <v>0.34</v>
      </c>
      <c r="O64" s="54">
        <v>0</v>
      </c>
      <c r="P64" s="54" t="s">
        <v>249</v>
      </c>
    </row>
    <row r="65" spans="1:18" x14ac:dyDescent="0.3">
      <c r="A65" s="54" t="s">
        <v>95</v>
      </c>
      <c r="B65" s="54" t="str">
        <f>Dashboard_PEI[[#This Row],[ENTREGABLES]]</f>
        <v>Sistema de información con tableros, gráficas, variables, indicadores, equipos y otros, relevantes para la adopción de decisiones estratégicas de alto nivel.</v>
      </c>
      <c r="C65" s="54" t="s">
        <v>103</v>
      </c>
      <c r="D65" s="54" t="s">
        <v>245</v>
      </c>
      <c r="E65" s="54" t="s">
        <v>109</v>
      </c>
      <c r="F65" s="54" t="s">
        <v>236</v>
      </c>
      <c r="G65" s="54" t="s">
        <v>314</v>
      </c>
      <c r="H65" s="55" t="s">
        <v>315</v>
      </c>
      <c r="I65" s="55" t="s">
        <v>304</v>
      </c>
      <c r="J65" s="55">
        <v>1</v>
      </c>
      <c r="K65" s="55">
        <v>0</v>
      </c>
      <c r="L65" s="55">
        <v>0.33</v>
      </c>
      <c r="M65" s="55">
        <v>0.33</v>
      </c>
      <c r="N65" s="55">
        <v>0.34</v>
      </c>
      <c r="O65" s="54">
        <v>0</v>
      </c>
      <c r="P65" s="54" t="s">
        <v>249</v>
      </c>
    </row>
    <row r="66" spans="1:18" x14ac:dyDescent="0.3">
      <c r="A66" s="54" t="s">
        <v>95</v>
      </c>
      <c r="B66" s="54" t="str">
        <f>Dashboard_PEI[[#This Row],[ENTREGABLES]]</f>
        <v>Documento actualizado de Metodología de Gestión de la Información sectorial y de la UPME</v>
      </c>
      <c r="C66" s="54" t="s">
        <v>105</v>
      </c>
      <c r="D66" s="54" t="s">
        <v>235</v>
      </c>
      <c r="E66" s="54" t="s">
        <v>109</v>
      </c>
      <c r="F66" s="54" t="s">
        <v>236</v>
      </c>
      <c r="G66" s="54" t="s">
        <v>159</v>
      </c>
      <c r="H66" s="55" t="s">
        <v>316</v>
      </c>
      <c r="I66" s="55" t="s">
        <v>248</v>
      </c>
      <c r="J66" s="55">
        <v>2</v>
      </c>
      <c r="K66" s="55">
        <v>0</v>
      </c>
      <c r="L66" s="55">
        <v>0.33</v>
      </c>
      <c r="M66" s="55">
        <v>0.33</v>
      </c>
      <c r="N66" s="55">
        <v>0.34</v>
      </c>
      <c r="O66" s="54">
        <v>0</v>
      </c>
      <c r="P66" s="54" t="s">
        <v>249</v>
      </c>
    </row>
    <row r="67" spans="1:18" x14ac:dyDescent="0.3">
      <c r="A67" s="54" t="s">
        <v>95</v>
      </c>
      <c r="B67" s="54" t="str">
        <f>Dashboard_PEI[[#This Row],[ENTREGABLES]]</f>
        <v>Planes Estadísticos formulados para el sector minero energético y para la UPME</v>
      </c>
      <c r="C67" s="54" t="s">
        <v>105</v>
      </c>
      <c r="D67" s="54" t="s">
        <v>235</v>
      </c>
      <c r="E67" s="54" t="s">
        <v>109</v>
      </c>
      <c r="F67" s="54" t="s">
        <v>236</v>
      </c>
      <c r="G67" s="54" t="s">
        <v>159</v>
      </c>
      <c r="H67" s="55" t="s">
        <v>317</v>
      </c>
      <c r="I67" s="55" t="s">
        <v>248</v>
      </c>
      <c r="J67" s="55">
        <v>2</v>
      </c>
      <c r="K67" s="55">
        <v>0</v>
      </c>
      <c r="L67" s="55">
        <v>0.33</v>
      </c>
      <c r="M67" s="55">
        <v>0.33</v>
      </c>
      <c r="N67" s="55">
        <v>0.34</v>
      </c>
      <c r="O67" s="54">
        <v>0</v>
      </c>
      <c r="P67" s="54" t="s">
        <v>249</v>
      </c>
    </row>
    <row r="68" spans="1:18" x14ac:dyDescent="0.3">
      <c r="A68" s="54" t="s">
        <v>95</v>
      </c>
      <c r="B68" s="54" t="str">
        <f>Dashboard_PEI[[#This Row],[ENTREGABLES]]</f>
        <v>Certificación de las operaciones estadísticas</v>
      </c>
      <c r="C68" s="54" t="s">
        <v>105</v>
      </c>
      <c r="D68" s="54" t="s">
        <v>235</v>
      </c>
      <c r="E68" s="54" t="s">
        <v>109</v>
      </c>
      <c r="F68" s="54" t="s">
        <v>236</v>
      </c>
      <c r="G68" s="54" t="s">
        <v>159</v>
      </c>
      <c r="H68" s="55" t="s">
        <v>318</v>
      </c>
      <c r="I68" s="55" t="s">
        <v>319</v>
      </c>
      <c r="J68" s="55">
        <v>2</v>
      </c>
      <c r="K68" s="55">
        <v>0</v>
      </c>
      <c r="L68" s="55">
        <v>0.33</v>
      </c>
      <c r="M68" s="55">
        <v>0.33</v>
      </c>
      <c r="N68" s="55">
        <v>0.34</v>
      </c>
      <c r="O68" s="54">
        <v>0</v>
      </c>
      <c r="P68" s="54" t="s">
        <v>249</v>
      </c>
    </row>
    <row r="69" spans="1:18" x14ac:dyDescent="0.3">
      <c r="A69" s="54" t="s">
        <v>91</v>
      </c>
      <c r="B69" s="54" t="str">
        <f>Dashboard_PEI[[#This Row],[ENTREGABLES]]</f>
        <v>Estudio técnico, decretos de estructura y planta de personal, aprobados (Modernización fase I)</v>
      </c>
      <c r="C69" s="54" t="s">
        <v>105</v>
      </c>
      <c r="D69" s="54" t="s">
        <v>235</v>
      </c>
      <c r="E69" s="54" t="s">
        <v>110</v>
      </c>
      <c r="F69" s="54" t="s">
        <v>246</v>
      </c>
      <c r="G69" s="54" t="s">
        <v>176</v>
      </c>
      <c r="H69" s="54" t="s">
        <v>177</v>
      </c>
      <c r="I69" s="54" t="s">
        <v>248</v>
      </c>
      <c r="J69" s="54">
        <v>3</v>
      </c>
      <c r="K69" s="54">
        <v>1</v>
      </c>
      <c r="L69" s="54">
        <v>0</v>
      </c>
      <c r="M69" s="54">
        <v>0</v>
      </c>
      <c r="N69" s="54">
        <v>0</v>
      </c>
      <c r="O69" s="54">
        <v>1</v>
      </c>
      <c r="P69" s="54" t="s">
        <v>320</v>
      </c>
      <c r="Q69" s="54">
        <v>0</v>
      </c>
      <c r="R69" s="54">
        <v>1</v>
      </c>
    </row>
    <row r="70" spans="1:18" x14ac:dyDescent="0.3">
      <c r="A70" s="54" t="s">
        <v>91</v>
      </c>
      <c r="B70" s="54" t="str">
        <f>Dashboard_PEI[[#This Row],[ENTREGABLES]]</f>
        <v>Estudio técnico, decreto de creación de empleos temporales, aprobados</v>
      </c>
      <c r="C70" s="54" t="s">
        <v>105</v>
      </c>
      <c r="D70" s="54" t="s">
        <v>235</v>
      </c>
      <c r="E70" s="54" t="s">
        <v>110</v>
      </c>
      <c r="F70" s="54" t="s">
        <v>246</v>
      </c>
      <c r="G70" s="54" t="s">
        <v>178</v>
      </c>
      <c r="H70" s="54" t="s">
        <v>179</v>
      </c>
      <c r="I70" s="54" t="s">
        <v>248</v>
      </c>
      <c r="J70" s="54">
        <v>2</v>
      </c>
      <c r="K70" s="54">
        <v>0</v>
      </c>
      <c r="L70" s="57">
        <v>0.9</v>
      </c>
      <c r="M70" s="57">
        <v>0.1</v>
      </c>
      <c r="N70" s="54">
        <v>0</v>
      </c>
      <c r="O70" s="54">
        <v>0</v>
      </c>
      <c r="P70" s="54" t="s">
        <v>249</v>
      </c>
      <c r="Q70" s="54">
        <v>0.99</v>
      </c>
      <c r="R70" s="54">
        <v>0.99</v>
      </c>
    </row>
    <row r="71" spans="1:18" x14ac:dyDescent="0.3">
      <c r="A71" s="54" t="s">
        <v>91</v>
      </c>
      <c r="B71" s="54" t="str">
        <f>Dashboard_PEI[[#This Row],[ENTREGABLES]]</f>
        <v>Provisión de empleos temporales del personal desarrollado</v>
      </c>
      <c r="C71" s="54" t="s">
        <v>105</v>
      </c>
      <c r="D71" s="54" t="s">
        <v>235</v>
      </c>
      <c r="E71" s="54" t="s">
        <v>110</v>
      </c>
      <c r="F71" s="54" t="s">
        <v>246</v>
      </c>
      <c r="G71" s="54" t="s">
        <v>178</v>
      </c>
      <c r="H71" s="54" t="s">
        <v>180</v>
      </c>
      <c r="I71" s="54" t="s">
        <v>321</v>
      </c>
      <c r="J71" s="54">
        <v>1</v>
      </c>
      <c r="K71" s="54">
        <v>0</v>
      </c>
      <c r="L71" s="54">
        <v>0</v>
      </c>
      <c r="M71" s="54">
        <v>1</v>
      </c>
      <c r="N71" s="54">
        <v>0</v>
      </c>
      <c r="O71" s="54">
        <v>0</v>
      </c>
      <c r="P71" s="54" t="s">
        <v>249</v>
      </c>
      <c r="Q71" s="54">
        <v>0</v>
      </c>
      <c r="R71" s="54">
        <v>0</v>
      </c>
    </row>
    <row r="72" spans="1:18" x14ac:dyDescent="0.3">
      <c r="A72" s="54" t="s">
        <v>91</v>
      </c>
      <c r="B72" s="54" t="str">
        <f>Dashboard_PEI[[#This Row],[ENTREGABLES]]</f>
        <v>Estudio técnico, decretos de estructura y planta de personal, aprobados (Modernización fase II)</v>
      </c>
      <c r="C72" s="54" t="s">
        <v>105</v>
      </c>
      <c r="D72" s="54" t="s">
        <v>235</v>
      </c>
      <c r="E72" s="54" t="s">
        <v>110</v>
      </c>
      <c r="F72" s="54" t="s">
        <v>246</v>
      </c>
      <c r="G72" s="54" t="s">
        <v>181</v>
      </c>
      <c r="H72" s="54" t="s">
        <v>182</v>
      </c>
      <c r="I72" s="54" t="s">
        <v>248</v>
      </c>
      <c r="J72" s="54">
        <v>3</v>
      </c>
      <c r="K72" s="54">
        <v>0</v>
      </c>
      <c r="L72" s="54">
        <v>0</v>
      </c>
      <c r="M72" s="54">
        <v>0.33</v>
      </c>
      <c r="N72" s="54">
        <v>0.67</v>
      </c>
      <c r="O72" s="54">
        <v>0</v>
      </c>
      <c r="P72" s="54" t="s">
        <v>249</v>
      </c>
      <c r="Q72" s="54">
        <v>0</v>
      </c>
      <c r="R72" s="54">
        <v>0</v>
      </c>
    </row>
    <row r="73" spans="1:18" x14ac:dyDescent="0.3">
      <c r="A73" s="54" t="s">
        <v>91</v>
      </c>
      <c r="B73" s="54" t="str">
        <f>Dashboard_PEI[[#This Row],[ENTREGABLES]]</f>
        <v>Prórroga de la Planta temporal por un año adicional mientras se gestiona el Proceso de Modernización Fase II.</v>
      </c>
      <c r="C73" s="54" t="s">
        <v>105</v>
      </c>
      <c r="D73" s="54" t="s">
        <v>235</v>
      </c>
      <c r="E73" s="54" t="s">
        <v>110</v>
      </c>
      <c r="F73" s="54" t="s">
        <v>246</v>
      </c>
      <c r="G73" s="54" t="s">
        <v>181</v>
      </c>
      <c r="H73" s="57" t="s">
        <v>322</v>
      </c>
      <c r="I73" s="57" t="s">
        <v>323</v>
      </c>
      <c r="J73" s="57">
        <v>2</v>
      </c>
      <c r="K73" s="57">
        <v>0</v>
      </c>
      <c r="L73" s="57">
        <v>0</v>
      </c>
      <c r="M73" s="57">
        <v>0.5</v>
      </c>
      <c r="N73" s="57">
        <v>0.5</v>
      </c>
      <c r="O73" s="54">
        <v>0</v>
      </c>
      <c r="P73" s="54" t="s">
        <v>249</v>
      </c>
      <c r="Q73" s="54">
        <v>0</v>
      </c>
      <c r="R73" s="54">
        <v>0</v>
      </c>
    </row>
    <row r="74" spans="1:18" x14ac:dyDescent="0.3">
      <c r="A74" s="54" t="s">
        <v>87</v>
      </c>
      <c r="B74" s="54" t="str">
        <f>Dashboard_PEI[[#This Row],[ENTREGABLES]]</f>
        <v>Tableros de control diseñados e implementados (1 ejecución presupuestal, 1 de indicadores y 1 de riesgos)</v>
      </c>
      <c r="C74" s="54" t="s">
        <v>105</v>
      </c>
      <c r="D74" s="54" t="s">
        <v>235</v>
      </c>
      <c r="E74" s="54" t="s">
        <v>109</v>
      </c>
      <c r="F74" s="54" t="s">
        <v>236</v>
      </c>
      <c r="G74" s="54" t="s">
        <v>41</v>
      </c>
      <c r="H74" s="54" t="s">
        <v>183</v>
      </c>
      <c r="I74" s="54" t="s">
        <v>324</v>
      </c>
      <c r="J74" s="54">
        <v>3</v>
      </c>
      <c r="K74" s="54">
        <v>0</v>
      </c>
      <c r="L74" s="54">
        <v>0.33</v>
      </c>
      <c r="M74" s="54">
        <v>0.33</v>
      </c>
      <c r="N74" s="54">
        <v>0.33</v>
      </c>
      <c r="O74" s="54">
        <v>0</v>
      </c>
      <c r="P74" s="54" t="s">
        <v>249</v>
      </c>
      <c r="Q74" s="54">
        <v>0.33</v>
      </c>
      <c r="R74" s="54">
        <v>0.33</v>
      </c>
    </row>
    <row r="75" spans="1:18" x14ac:dyDescent="0.3">
      <c r="A75" s="54" t="s">
        <v>87</v>
      </c>
      <c r="B75" s="54" t="str">
        <f>Dashboard_PEI[[#This Row],[ENTREGABLES]]</f>
        <v>Sistema de gestión implementado y evaluado</v>
      </c>
      <c r="C75" s="54" t="s">
        <v>105</v>
      </c>
      <c r="D75" s="54" t="s">
        <v>235</v>
      </c>
      <c r="E75" s="54" t="s">
        <v>110</v>
      </c>
      <c r="F75" s="54" t="s">
        <v>246</v>
      </c>
      <c r="G75" s="54" t="s">
        <v>42</v>
      </c>
      <c r="H75" s="54" t="s">
        <v>184</v>
      </c>
      <c r="I75" s="54" t="s">
        <v>325</v>
      </c>
      <c r="J75" s="54">
        <v>3</v>
      </c>
      <c r="K75" s="54">
        <v>0</v>
      </c>
      <c r="L75" s="54">
        <v>0.33</v>
      </c>
      <c r="M75" s="54">
        <v>0.33</v>
      </c>
      <c r="N75" s="54">
        <v>0.33</v>
      </c>
      <c r="O75" s="54">
        <v>0</v>
      </c>
      <c r="P75" s="54" t="s">
        <v>249</v>
      </c>
      <c r="Q75" s="54">
        <v>0.12</v>
      </c>
      <c r="R75" s="54">
        <v>0.12</v>
      </c>
    </row>
    <row r="76" spans="1:18" x14ac:dyDescent="0.3">
      <c r="A76" s="54" t="s">
        <v>87</v>
      </c>
      <c r="B76" s="54" t="str">
        <f>Dashboard_PEI[[#This Row],[ENTREGABLES]]</f>
        <v>Estrategia de cooperación internacional formulada e implementada</v>
      </c>
      <c r="C76" s="54" t="s">
        <v>104</v>
      </c>
      <c r="D76" s="54" t="s">
        <v>230</v>
      </c>
      <c r="E76" s="54" t="s">
        <v>112</v>
      </c>
      <c r="F76" s="54" t="s">
        <v>250</v>
      </c>
      <c r="G76" s="54" t="s">
        <v>39</v>
      </c>
      <c r="H76" s="54" t="s">
        <v>119</v>
      </c>
      <c r="I76" s="54" t="s">
        <v>248</v>
      </c>
      <c r="J76" s="54">
        <v>1</v>
      </c>
      <c r="K76" s="54">
        <v>0</v>
      </c>
      <c r="L76" s="54">
        <v>0.5</v>
      </c>
      <c r="M76" s="54">
        <v>0.25</v>
      </c>
      <c r="N76" s="54">
        <v>0.25</v>
      </c>
      <c r="O76" s="54">
        <v>0</v>
      </c>
      <c r="P76" s="54" t="s">
        <v>249</v>
      </c>
      <c r="Q76" s="54">
        <v>0.33</v>
      </c>
      <c r="R76" s="54">
        <v>0.33</v>
      </c>
    </row>
  </sheetData>
  <pageMargins left="0.7" right="0.7" top="0.75" bottom="0.75" header="0.3" footer="0.3"/>
  <pageSetup paperSize="9"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L56"/>
  <sheetViews>
    <sheetView zoomScale="90" zoomScaleNormal="90" workbookViewId="0">
      <selection activeCell="C24" sqref="C24"/>
    </sheetView>
  </sheetViews>
  <sheetFormatPr baseColWidth="10" defaultColWidth="14.33203125" defaultRowHeight="15" customHeight="1" x14ac:dyDescent="0.3"/>
  <cols>
    <col min="1" max="1" width="38.21875" style="3" bestFit="1" customWidth="1"/>
    <col min="2" max="2" width="6.109375" style="3" customWidth="1"/>
    <col min="3" max="3" width="36.44140625" style="3" customWidth="1"/>
    <col min="4" max="4" width="54.44140625" style="3" customWidth="1"/>
    <col min="5" max="5" width="37.21875" style="3" customWidth="1"/>
    <col min="6" max="6" width="11.5546875" style="3" customWidth="1"/>
    <col min="7" max="7" width="38" style="3" customWidth="1"/>
    <col min="8" max="8" width="43.6640625" style="3" customWidth="1"/>
    <col min="9" max="9" width="51" style="3" customWidth="1"/>
    <col min="10" max="10" width="20.5546875" style="3" customWidth="1"/>
    <col min="11" max="11" width="14.33203125" style="3"/>
    <col min="12" max="12" width="18.109375" style="3" customWidth="1"/>
    <col min="13" max="16384" width="14.33203125" style="3"/>
  </cols>
  <sheetData>
    <row r="1" spans="1:12" s="6" customFormat="1" ht="14.25" customHeight="1" x14ac:dyDescent="0.3">
      <c r="A1" s="7" t="s">
        <v>342</v>
      </c>
      <c r="B1" s="7" t="s">
        <v>101</v>
      </c>
      <c r="C1" s="7" t="s">
        <v>341</v>
      </c>
      <c r="D1" s="5" t="s">
        <v>1</v>
      </c>
      <c r="E1" s="5" t="s">
        <v>2</v>
      </c>
      <c r="F1" s="7" t="s">
        <v>371</v>
      </c>
      <c r="G1" s="5" t="s">
        <v>3</v>
      </c>
      <c r="H1" s="5" t="s">
        <v>4</v>
      </c>
      <c r="I1" s="7" t="s">
        <v>102</v>
      </c>
    </row>
    <row r="2" spans="1:12" ht="14.25" customHeight="1" x14ac:dyDescent="0.3">
      <c r="A2" t="s">
        <v>85</v>
      </c>
      <c r="B2" t="s">
        <v>326</v>
      </c>
      <c r="C2" s="2" t="s">
        <v>340</v>
      </c>
      <c r="D2" s="1" t="s">
        <v>346</v>
      </c>
      <c r="E2" s="2" t="s">
        <v>360</v>
      </c>
      <c r="F2" s="2" t="s">
        <v>378</v>
      </c>
      <c r="G2" s="67" t="s">
        <v>345</v>
      </c>
      <c r="H2" s="2" t="s">
        <v>5</v>
      </c>
      <c r="I2" s="2" t="s">
        <v>331</v>
      </c>
      <c r="J2" s="10" t="s">
        <v>338</v>
      </c>
      <c r="L2" s="10" t="s">
        <v>187</v>
      </c>
    </row>
    <row r="3" spans="1:12" ht="12.75" customHeight="1" x14ac:dyDescent="0.3">
      <c r="A3" t="s">
        <v>28</v>
      </c>
      <c r="B3" t="s">
        <v>186</v>
      </c>
      <c r="C3" s="2" t="s">
        <v>340</v>
      </c>
      <c r="D3" s="1" t="s">
        <v>351</v>
      </c>
      <c r="E3" s="2" t="s">
        <v>360</v>
      </c>
      <c r="F3" s="2"/>
      <c r="G3" s="67" t="s">
        <v>7</v>
      </c>
      <c r="H3" s="2" t="s">
        <v>8</v>
      </c>
      <c r="I3" s="67" t="s">
        <v>334</v>
      </c>
      <c r="J3" s="65" t="e" cm="1">
        <f t="array" ref="J3:K3">IF('Plan de Acción'!$B$5:$C$5=$A$4,"Piv_Energía1",IF('Plan de Acción'!$B$5:$C$5=$A$5,"Piv_Energía2",IF('Plan de Acción'!$B$5:$C$5=$A$7,"Piv_Hidrocarburos",IF('Plan de Acción'!$B$5:$C$5=$A$6,"Piv_CIO",N.A.))))</f>
        <v>#NAME?</v>
      </c>
      <c r="K3" s="3" t="e">
        <v>#NAME?</v>
      </c>
      <c r="L3" s="9" t="e">
        <f>VLOOKUP('Plan MIPG'!A11,Listas!E2:F20,2,0)</f>
        <v>#N/A</v>
      </c>
    </row>
    <row r="4" spans="1:12" ht="12.75" customHeight="1" x14ac:dyDescent="0.3">
      <c r="A4" t="s">
        <v>24</v>
      </c>
      <c r="B4" t="s">
        <v>92</v>
      </c>
      <c r="C4" t="s">
        <v>86</v>
      </c>
      <c r="D4" s="1" t="s">
        <v>347</v>
      </c>
      <c r="E4" s="2" t="s">
        <v>6</v>
      </c>
      <c r="F4" s="2" t="s">
        <v>377</v>
      </c>
      <c r="G4" s="67" t="s">
        <v>343</v>
      </c>
      <c r="H4" s="2" t="s">
        <v>11</v>
      </c>
      <c r="I4" s="67" t="s">
        <v>330</v>
      </c>
    </row>
    <row r="5" spans="1:12" ht="14.25" customHeight="1" x14ac:dyDescent="0.3">
      <c r="A5" t="s">
        <v>36</v>
      </c>
      <c r="B5" t="s">
        <v>93</v>
      </c>
      <c r="C5" t="s">
        <v>86</v>
      </c>
      <c r="D5" s="77" t="s">
        <v>350</v>
      </c>
      <c r="E5" s="2" t="s">
        <v>6</v>
      </c>
      <c r="F5" s="2"/>
      <c r="G5" s="67" t="s">
        <v>10</v>
      </c>
      <c r="H5" s="2" t="s">
        <v>13</v>
      </c>
      <c r="I5" s="67" t="s">
        <v>333</v>
      </c>
    </row>
    <row r="6" spans="1:12" ht="14.25" customHeight="1" x14ac:dyDescent="0.3">
      <c r="A6" t="s">
        <v>94</v>
      </c>
      <c r="B6" t="s">
        <v>95</v>
      </c>
      <c r="C6" t="s">
        <v>86</v>
      </c>
      <c r="D6" s="1" t="s">
        <v>368</v>
      </c>
      <c r="E6" s="2" t="s">
        <v>361</v>
      </c>
      <c r="F6" s="2"/>
      <c r="G6" s="67" t="s">
        <v>12</v>
      </c>
      <c r="H6" s="2" t="s">
        <v>100</v>
      </c>
      <c r="I6" s="67" t="s">
        <v>335</v>
      </c>
    </row>
    <row r="7" spans="1:12" ht="14.25" customHeight="1" x14ac:dyDescent="0.3">
      <c r="A7" t="s">
        <v>26</v>
      </c>
      <c r="B7" t="s">
        <v>96</v>
      </c>
      <c r="C7" t="s">
        <v>86</v>
      </c>
      <c r="D7" s="1" t="s">
        <v>358</v>
      </c>
      <c r="E7" s="2" t="s">
        <v>361</v>
      </c>
      <c r="F7" s="2"/>
      <c r="G7" s="67" t="s">
        <v>14</v>
      </c>
      <c r="H7" s="2" t="s">
        <v>16</v>
      </c>
      <c r="I7" s="66" t="s">
        <v>332</v>
      </c>
    </row>
    <row r="8" spans="1:12" ht="14.25" customHeight="1" x14ac:dyDescent="0.3">
      <c r="A8" t="s">
        <v>27</v>
      </c>
      <c r="B8" t="s">
        <v>97</v>
      </c>
      <c r="C8" t="s">
        <v>86</v>
      </c>
      <c r="D8" s="1" t="s">
        <v>357</v>
      </c>
      <c r="E8" s="2" t="s">
        <v>362</v>
      </c>
      <c r="F8" s="2"/>
      <c r="G8" s="67" t="s">
        <v>15</v>
      </c>
      <c r="H8" s="2" t="s">
        <v>18</v>
      </c>
      <c r="I8" s="67" t="s">
        <v>336</v>
      </c>
    </row>
    <row r="9" spans="1:12" ht="14.25" customHeight="1" x14ac:dyDescent="0.3">
      <c r="A9" t="s">
        <v>86</v>
      </c>
      <c r="B9" t="s">
        <v>87</v>
      </c>
      <c r="C9" t="s">
        <v>86</v>
      </c>
      <c r="D9" s="78" t="s">
        <v>354</v>
      </c>
      <c r="E9" s="2" t="s">
        <v>363</v>
      </c>
      <c r="F9" s="2"/>
      <c r="G9" s="67" t="s">
        <v>17</v>
      </c>
      <c r="H9" s="2" t="s">
        <v>20</v>
      </c>
      <c r="I9" s="67" t="s">
        <v>337</v>
      </c>
    </row>
    <row r="10" spans="1:12" ht="14.25" customHeight="1" x14ac:dyDescent="0.3">
      <c r="A10" t="s">
        <v>89</v>
      </c>
      <c r="B10" t="s">
        <v>90</v>
      </c>
      <c r="C10" t="s">
        <v>86</v>
      </c>
      <c r="D10" s="1" t="s">
        <v>369</v>
      </c>
      <c r="E10" s="2" t="s">
        <v>356</v>
      </c>
      <c r="F10" s="2"/>
      <c r="G10" s="67" t="s">
        <v>19</v>
      </c>
      <c r="H10" s="2" t="s">
        <v>329</v>
      </c>
      <c r="I10" s="3" t="s">
        <v>192</v>
      </c>
    </row>
    <row r="11" spans="1:12" ht="14.25" customHeight="1" x14ac:dyDescent="0.3">
      <c r="A11" t="s">
        <v>35</v>
      </c>
      <c r="B11" t="s">
        <v>91</v>
      </c>
      <c r="C11" t="s">
        <v>86</v>
      </c>
      <c r="D11" s="77" t="s">
        <v>355</v>
      </c>
      <c r="E11" s="74" t="s">
        <v>355</v>
      </c>
      <c r="F11" s="2"/>
      <c r="G11" s="67" t="s">
        <v>344</v>
      </c>
      <c r="H11" s="2" t="s">
        <v>21</v>
      </c>
    </row>
    <row r="12" spans="1:12" ht="14.25" customHeight="1" x14ac:dyDescent="0.3">
      <c r="C12" s="2" t="s">
        <v>89</v>
      </c>
      <c r="D12" s="1" t="s">
        <v>348</v>
      </c>
      <c r="E12" s="2" t="s">
        <v>361</v>
      </c>
      <c r="F12" s="2"/>
      <c r="G12" s="67" t="s">
        <v>22</v>
      </c>
      <c r="H12" s="2" t="s">
        <v>23</v>
      </c>
    </row>
    <row r="13" spans="1:12" ht="14.25" customHeight="1" x14ac:dyDescent="0.3">
      <c r="C13" s="2" t="s">
        <v>89</v>
      </c>
      <c r="D13" s="74" t="s">
        <v>349</v>
      </c>
      <c r="E13" s="2" t="s">
        <v>361</v>
      </c>
      <c r="F13" s="2"/>
      <c r="G13" s="67" t="s">
        <v>25</v>
      </c>
      <c r="H13" s="3" t="s">
        <v>192</v>
      </c>
    </row>
    <row r="14" spans="1:12" ht="14.25" customHeight="1" x14ac:dyDescent="0.3">
      <c r="C14" s="2" t="s">
        <v>88</v>
      </c>
      <c r="D14" s="1" t="s">
        <v>352</v>
      </c>
      <c r="E14" s="2" t="s">
        <v>361</v>
      </c>
      <c r="F14" s="2" t="s">
        <v>376</v>
      </c>
      <c r="G14" s="2"/>
      <c r="H14" s="2"/>
    </row>
    <row r="15" spans="1:12" ht="14.25" customHeight="1" x14ac:dyDescent="0.3">
      <c r="C15" s="2" t="s">
        <v>88</v>
      </c>
      <c r="D15" s="1" t="s">
        <v>359</v>
      </c>
      <c r="E15" s="2" t="s">
        <v>361</v>
      </c>
      <c r="F15" s="2"/>
      <c r="H15" s="2"/>
    </row>
    <row r="16" spans="1:12" ht="16.5" customHeight="1" x14ac:dyDescent="0.3">
      <c r="C16" s="8" t="s">
        <v>364</v>
      </c>
      <c r="D16" s="1" t="s">
        <v>353</v>
      </c>
      <c r="E16" s="2" t="s">
        <v>361</v>
      </c>
      <c r="F16" s="67" t="s">
        <v>375</v>
      </c>
      <c r="G16" s="2"/>
      <c r="H16" s="2"/>
    </row>
    <row r="17" spans="3:9" ht="14.25" customHeight="1" x14ac:dyDescent="0.3">
      <c r="C17" s="8" t="s">
        <v>364</v>
      </c>
      <c r="D17" s="1" t="s">
        <v>367</v>
      </c>
      <c r="E17" s="2" t="s">
        <v>361</v>
      </c>
      <c r="F17" s="2"/>
      <c r="G17" s="2"/>
      <c r="H17" s="2"/>
    </row>
    <row r="18" spans="3:9" ht="14.25" customHeight="1" x14ac:dyDescent="0.3">
      <c r="C18" s="8" t="s">
        <v>364</v>
      </c>
      <c r="D18" s="1" t="s">
        <v>365</v>
      </c>
      <c r="E18" s="2" t="s">
        <v>363</v>
      </c>
      <c r="G18" s="2"/>
      <c r="H18" s="2"/>
    </row>
    <row r="19" spans="3:9" ht="14.25" customHeight="1" x14ac:dyDescent="0.3">
      <c r="C19" s="73" t="s">
        <v>9</v>
      </c>
      <c r="D19" s="75" t="s">
        <v>355</v>
      </c>
      <c r="E19" s="74" t="s">
        <v>355</v>
      </c>
      <c r="F19" s="2" t="s">
        <v>374</v>
      </c>
      <c r="G19" s="2"/>
      <c r="H19" s="2"/>
    </row>
    <row r="20" spans="3:9" ht="14.25" customHeight="1" x14ac:dyDescent="0.3">
      <c r="C20" s="74" t="s">
        <v>370</v>
      </c>
      <c r="D20" s="75" t="s">
        <v>350</v>
      </c>
      <c r="E20" s="2" t="s">
        <v>6</v>
      </c>
      <c r="F20" s="2" t="s">
        <v>373</v>
      </c>
      <c r="G20" s="2"/>
      <c r="H20" s="2"/>
      <c r="I20" s="2"/>
    </row>
    <row r="21" spans="3:9" ht="14.25" customHeight="1" x14ac:dyDescent="0.3">
      <c r="C21" t="s">
        <v>94</v>
      </c>
      <c r="D21" s="1" t="s">
        <v>366</v>
      </c>
      <c r="E21" s="2" t="s">
        <v>363</v>
      </c>
      <c r="F21" s="2" t="s">
        <v>372</v>
      </c>
      <c r="G21" s="2"/>
      <c r="H21" s="2"/>
      <c r="I21" s="2"/>
    </row>
    <row r="22" spans="3:9" ht="14.25" customHeight="1" x14ac:dyDescent="0.3">
      <c r="C22"/>
      <c r="D22" s="76" t="s">
        <v>354</v>
      </c>
      <c r="E22" s="2" t="s">
        <v>363</v>
      </c>
      <c r="F22" s="2"/>
      <c r="G22" s="2"/>
      <c r="H22" s="2"/>
      <c r="I22" s="2"/>
    </row>
    <row r="23" spans="3:9" ht="14.25" customHeight="1" x14ac:dyDescent="0.3">
      <c r="F23" s="2"/>
      <c r="G23" s="2"/>
      <c r="H23" s="2"/>
      <c r="I23" s="2"/>
    </row>
    <row r="24" spans="3:9" ht="14.25" customHeight="1" x14ac:dyDescent="0.3">
      <c r="F24" s="2"/>
      <c r="G24" s="2"/>
      <c r="H24" s="2"/>
      <c r="I24" s="2"/>
    </row>
    <row r="25" spans="3:9" ht="14.25" customHeight="1" x14ac:dyDescent="0.3">
      <c r="C25" s="2"/>
      <c r="D25" s="1"/>
      <c r="E25" s="2"/>
      <c r="F25" s="2"/>
      <c r="G25" s="2"/>
      <c r="H25" s="2"/>
      <c r="I25" s="2"/>
    </row>
    <row r="26" spans="3:9" ht="14.25" customHeight="1" x14ac:dyDescent="0.3">
      <c r="C26" s="2"/>
      <c r="F26" s="2"/>
      <c r="G26" s="2"/>
      <c r="H26" s="2"/>
      <c r="I26" s="2"/>
    </row>
    <row r="27" spans="3:9" ht="14.25" customHeight="1" x14ac:dyDescent="0.3">
      <c r="C27" s="4"/>
      <c r="F27" s="2"/>
      <c r="G27" s="2"/>
      <c r="H27" s="2"/>
      <c r="I27" s="2"/>
    </row>
    <row r="28" spans="3:9" ht="14.25" customHeight="1" x14ac:dyDescent="0.3">
      <c r="C28" s="2"/>
      <c r="F28" s="2"/>
      <c r="G28" s="2"/>
      <c r="H28" s="2"/>
      <c r="I28" s="2"/>
    </row>
    <row r="29" spans="3:9" ht="14.25" customHeight="1" x14ac:dyDescent="0.3">
      <c r="C29" s="2"/>
      <c r="F29" s="2"/>
      <c r="G29" s="2"/>
      <c r="H29" s="2"/>
      <c r="I29" s="2"/>
    </row>
    <row r="30" spans="3:9" ht="14.25" customHeight="1" x14ac:dyDescent="0.3">
      <c r="C30" s="2"/>
      <c r="F30" s="2"/>
      <c r="G30" s="2"/>
      <c r="H30" s="2"/>
      <c r="I30" s="2"/>
    </row>
    <row r="31" spans="3:9" ht="14.25" customHeight="1" x14ac:dyDescent="0.3">
      <c r="C31" s="2"/>
      <c r="F31" s="2"/>
      <c r="G31" s="2"/>
      <c r="H31" s="2"/>
      <c r="I31" s="2"/>
    </row>
    <row r="32" spans="3:9" ht="14.25" customHeight="1" x14ac:dyDescent="0.3">
      <c r="C32" s="2"/>
      <c r="F32" s="2"/>
      <c r="G32" s="2"/>
      <c r="H32" s="2"/>
      <c r="I32" s="2"/>
    </row>
    <row r="33" spans="3:9" ht="14.25" customHeight="1" x14ac:dyDescent="0.3">
      <c r="C33" s="2"/>
      <c r="F33" s="2"/>
      <c r="G33" s="2"/>
      <c r="H33" s="2"/>
      <c r="I33" s="2"/>
    </row>
    <row r="34" spans="3:9" ht="14.25" customHeight="1" x14ac:dyDescent="0.3">
      <c r="C34" s="2"/>
      <c r="F34" s="2"/>
      <c r="G34" s="2"/>
      <c r="H34" s="2"/>
      <c r="I34" s="2"/>
    </row>
    <row r="35" spans="3:9" ht="14.25" customHeight="1" x14ac:dyDescent="0.3">
      <c r="C35" s="2"/>
      <c r="F35" s="2"/>
      <c r="G35" s="2"/>
      <c r="H35" s="2"/>
      <c r="I35" s="2"/>
    </row>
    <row r="36" spans="3:9" ht="14.25" customHeight="1" x14ac:dyDescent="0.3">
      <c r="C36" s="2"/>
      <c r="F36" s="2"/>
      <c r="G36" s="2"/>
      <c r="H36" s="2"/>
      <c r="I36" s="2"/>
    </row>
    <row r="37" spans="3:9" ht="14.25" customHeight="1" x14ac:dyDescent="0.3">
      <c r="C37" s="2"/>
      <c r="F37" s="2"/>
      <c r="G37" s="2"/>
      <c r="H37" s="2"/>
      <c r="I37" s="2"/>
    </row>
    <row r="38" spans="3:9" ht="14.25" customHeight="1" x14ac:dyDescent="0.3">
      <c r="C38" s="2"/>
      <c r="F38" s="2"/>
      <c r="G38" s="2"/>
      <c r="H38" s="2"/>
      <c r="I38" s="2"/>
    </row>
    <row r="39" spans="3:9" ht="14.25" customHeight="1" x14ac:dyDescent="0.3">
      <c r="C39" s="2"/>
      <c r="F39" s="2"/>
      <c r="G39" s="2"/>
      <c r="H39" s="2"/>
      <c r="I39" s="2"/>
    </row>
    <row r="40" spans="3:9" ht="14.25" customHeight="1" x14ac:dyDescent="0.3">
      <c r="C40" s="2"/>
      <c r="D40" s="2"/>
      <c r="E40" s="2"/>
      <c r="F40" s="2"/>
      <c r="G40" s="2"/>
      <c r="H40" s="2"/>
      <c r="I40" s="2"/>
    </row>
    <row r="41" spans="3:9" ht="14.25" customHeight="1" x14ac:dyDescent="0.3">
      <c r="C41" s="2"/>
      <c r="F41" s="2"/>
      <c r="G41" s="2"/>
      <c r="H41" s="2"/>
      <c r="I41" s="2"/>
    </row>
    <row r="42" spans="3:9" ht="14.25" customHeight="1" x14ac:dyDescent="0.3">
      <c r="C42" s="2"/>
      <c r="F42" s="2"/>
      <c r="G42" s="2"/>
      <c r="H42" s="2"/>
      <c r="I42" s="2"/>
    </row>
    <row r="43" spans="3:9" ht="14.25" customHeight="1" x14ac:dyDescent="0.3">
      <c r="C43" s="2"/>
      <c r="D43" s="2"/>
      <c r="E43" s="2"/>
      <c r="F43" s="2"/>
      <c r="G43" s="2"/>
      <c r="H43" s="2"/>
      <c r="I43" s="2"/>
    </row>
    <row r="44" spans="3:9" ht="14.25" customHeight="1" x14ac:dyDescent="0.3">
      <c r="C44" s="2"/>
      <c r="F44" s="2"/>
      <c r="G44" s="2"/>
      <c r="H44" s="2"/>
      <c r="I44" s="2"/>
    </row>
    <row r="45" spans="3:9" ht="14.25" customHeight="1" x14ac:dyDescent="0.3">
      <c r="C45" s="2"/>
      <c r="D45" s="2"/>
      <c r="E45" s="2"/>
      <c r="F45" s="2"/>
      <c r="G45" s="2"/>
      <c r="H45" s="2"/>
      <c r="I45" s="2"/>
    </row>
    <row r="46" spans="3:9" ht="14.25" customHeight="1" x14ac:dyDescent="0.3">
      <c r="C46" s="2"/>
      <c r="D46" s="2"/>
      <c r="E46" s="2"/>
      <c r="F46" s="2"/>
      <c r="G46" s="2"/>
      <c r="H46" s="2"/>
      <c r="I46" s="2"/>
    </row>
    <row r="47" spans="3:9" ht="14.25" customHeight="1" x14ac:dyDescent="0.3">
      <c r="C47" s="2"/>
      <c r="D47" s="2"/>
      <c r="E47" s="2"/>
      <c r="F47" s="2"/>
      <c r="G47" s="2"/>
      <c r="H47" s="2"/>
      <c r="I47" s="2"/>
    </row>
    <row r="48" spans="3:9" ht="14.25" customHeight="1" x14ac:dyDescent="0.3">
      <c r="C48" s="2"/>
      <c r="D48" s="2"/>
      <c r="E48" s="2"/>
      <c r="F48" s="2"/>
      <c r="G48" s="2"/>
      <c r="H48" s="2"/>
      <c r="I48" s="2"/>
    </row>
    <row r="49" spans="3:9" ht="14.25" customHeight="1" x14ac:dyDescent="0.3">
      <c r="C49" s="2"/>
      <c r="D49" s="2"/>
      <c r="E49" s="2"/>
      <c r="F49" s="2"/>
      <c r="G49" s="2"/>
      <c r="H49" s="2"/>
      <c r="I49" s="2"/>
    </row>
    <row r="50" spans="3:9" ht="14.25" customHeight="1" x14ac:dyDescent="0.3">
      <c r="C50" s="2"/>
      <c r="D50" s="2"/>
      <c r="E50" s="2"/>
      <c r="F50" s="2"/>
      <c r="G50" s="2"/>
      <c r="H50" s="2"/>
      <c r="I50" s="2"/>
    </row>
    <row r="51" spans="3:9" ht="14.25" customHeight="1" x14ac:dyDescent="0.3">
      <c r="C51" s="2"/>
      <c r="D51" s="2"/>
      <c r="E51" s="2"/>
      <c r="F51" s="2"/>
      <c r="G51" s="2"/>
      <c r="H51" s="2"/>
      <c r="I51" s="2"/>
    </row>
    <row r="52" spans="3:9" ht="14.25" customHeight="1" x14ac:dyDescent="0.3">
      <c r="C52" s="2"/>
      <c r="D52" s="2"/>
      <c r="E52" s="2"/>
      <c r="F52" s="2"/>
      <c r="G52" s="2"/>
      <c r="H52" s="2"/>
      <c r="I52" s="2"/>
    </row>
    <row r="53" spans="3:9" ht="14.25" customHeight="1" x14ac:dyDescent="0.3">
      <c r="C53" s="2"/>
      <c r="D53" s="2"/>
      <c r="E53" s="2"/>
      <c r="F53" s="2"/>
      <c r="G53" s="2"/>
      <c r="H53" s="2"/>
      <c r="I53" s="2"/>
    </row>
    <row r="54" spans="3:9" ht="14.25" customHeight="1" x14ac:dyDescent="0.3">
      <c r="C54" s="2"/>
      <c r="D54" s="2"/>
      <c r="E54" s="2"/>
      <c r="F54" s="2"/>
      <c r="G54" s="2"/>
      <c r="H54" s="2"/>
      <c r="I54" s="2"/>
    </row>
    <row r="55" spans="3:9" ht="14.25" customHeight="1" x14ac:dyDescent="0.3">
      <c r="C55" s="2"/>
      <c r="D55" s="2"/>
      <c r="E55" s="2"/>
      <c r="F55" s="2"/>
      <c r="G55" s="2"/>
      <c r="H55" s="2"/>
      <c r="I55" s="2"/>
    </row>
    <row r="56" spans="3:9" ht="14.25" customHeight="1" x14ac:dyDescent="0.3">
      <c r="C56" s="2"/>
      <c r="D56" s="2"/>
      <c r="E56" s="2"/>
      <c r="F56" s="2"/>
      <c r="G56" s="2"/>
      <c r="H56" s="2"/>
      <c r="I56" s="2"/>
    </row>
  </sheetData>
  <phoneticPr fontId="10" type="noConversion"/>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8C4EB-9D23-4A69-8EDA-1ED0D9088E18}">
  <sheetPr codeName="Hoja6"/>
  <dimension ref="A1:BA62"/>
  <sheetViews>
    <sheetView showGridLines="0" showRowColHeaders="0" tabSelected="1" zoomScale="75" zoomScaleNormal="75" workbookViewId="0">
      <pane ySplit="10" topLeftCell="A11" activePane="bottomLeft" state="frozen"/>
      <selection activeCell="C1" sqref="C1"/>
      <selection pane="bottomLeft" activeCell="B11" sqref="B11"/>
    </sheetView>
  </sheetViews>
  <sheetFormatPr baseColWidth="10" defaultColWidth="14.33203125" defaultRowHeight="15" customHeight="1" x14ac:dyDescent="0.3"/>
  <cols>
    <col min="1" max="1" width="46.5546875" style="11" customWidth="1"/>
    <col min="2" max="3" width="59.109375" style="11" customWidth="1"/>
    <col min="4" max="4" width="40.6640625" style="12" customWidth="1"/>
    <col min="5" max="5" width="17.109375" style="12" customWidth="1"/>
    <col min="6" max="6" width="50.33203125" style="11" customWidth="1"/>
    <col min="7" max="8" width="10.88671875" style="13" customWidth="1"/>
    <col min="9" max="9" width="16.88671875" style="13" customWidth="1"/>
    <col min="10" max="10" width="16.44140625" style="13" customWidth="1"/>
    <col min="11" max="11" width="50.6640625" style="11" customWidth="1"/>
    <col min="12" max="23" width="6.44140625" style="11" customWidth="1"/>
    <col min="24" max="24" width="43.6640625" style="14" customWidth="1"/>
    <col min="25" max="25" width="25.6640625" style="11" customWidth="1"/>
    <col min="26" max="26" width="10.6640625" style="11" hidden="1" customWidth="1"/>
    <col min="27" max="27" width="20.6640625" style="11" hidden="1" customWidth="1"/>
    <col min="28" max="28" width="10.6640625" style="11" hidden="1" customWidth="1"/>
    <col min="29" max="29" width="20.6640625" style="11" hidden="1" customWidth="1"/>
    <col min="30" max="30" width="10.6640625" style="11" hidden="1" customWidth="1"/>
    <col min="31" max="31" width="20.6640625" style="11" hidden="1" customWidth="1"/>
    <col min="32" max="32" width="9.44140625" style="11" hidden="1" customWidth="1"/>
    <col min="33" max="33" width="10.6640625" style="11" hidden="1" customWidth="1"/>
    <col min="34" max="34" width="20.6640625" style="11" hidden="1" customWidth="1"/>
    <col min="35" max="35" width="10.6640625" style="11" hidden="1" customWidth="1"/>
    <col min="36" max="36" width="20.6640625" style="11" hidden="1" customWidth="1"/>
    <col min="37" max="37" width="10.6640625" style="11" hidden="1" customWidth="1"/>
    <col min="38" max="38" width="20.6640625" style="11" hidden="1" customWidth="1"/>
    <col min="39" max="39" width="9.44140625" style="11" hidden="1" customWidth="1"/>
    <col min="40" max="40" width="10.6640625" style="11" hidden="1" customWidth="1"/>
    <col min="41" max="41" width="20.6640625" style="11" hidden="1" customWidth="1"/>
    <col min="42" max="42" width="10.6640625" style="11" hidden="1" customWidth="1"/>
    <col min="43" max="43" width="20.6640625" style="11" hidden="1" customWidth="1"/>
    <col min="44" max="44" width="10.6640625" style="11" hidden="1" customWidth="1"/>
    <col min="45" max="45" width="20.6640625" style="11" hidden="1" customWidth="1"/>
    <col min="46" max="46" width="9.44140625" style="11" hidden="1" customWidth="1"/>
    <col min="47" max="52" width="0" style="11" hidden="1" customWidth="1"/>
    <col min="53" max="53" width="9.44140625" style="11" hidden="1" customWidth="1"/>
    <col min="54" max="16384" width="14.33203125" style="11"/>
  </cols>
  <sheetData>
    <row r="1" spans="1:53" ht="29.1" customHeight="1" thickBot="1" x14ac:dyDescent="0.35">
      <c r="A1" s="81"/>
      <c r="B1" s="84" t="s">
        <v>381</v>
      </c>
      <c r="C1" s="85"/>
      <c r="D1" s="85"/>
      <c r="E1" s="85"/>
      <c r="F1" s="85"/>
      <c r="G1" s="85"/>
      <c r="H1" s="85"/>
      <c r="I1" s="85"/>
      <c r="J1" s="85"/>
      <c r="K1" s="85"/>
      <c r="L1" s="85"/>
      <c r="M1" s="85"/>
      <c r="N1" s="85"/>
      <c r="O1" s="85"/>
      <c r="P1" s="85"/>
      <c r="Q1" s="85"/>
      <c r="R1" s="85"/>
      <c r="S1" s="85"/>
      <c r="T1" s="85"/>
      <c r="U1" s="85"/>
      <c r="V1" s="85"/>
      <c r="W1" s="85"/>
      <c r="X1" s="86"/>
      <c r="Y1" s="42" t="s">
        <v>193</v>
      </c>
    </row>
    <row r="2" spans="1:53" ht="29.1" customHeight="1" thickBot="1" x14ac:dyDescent="0.35">
      <c r="A2" s="82"/>
      <c r="B2" s="87"/>
      <c r="C2" s="88"/>
      <c r="D2" s="88"/>
      <c r="E2" s="88"/>
      <c r="F2" s="88"/>
      <c r="G2" s="88"/>
      <c r="H2" s="88"/>
      <c r="I2" s="88"/>
      <c r="J2" s="88"/>
      <c r="K2" s="88"/>
      <c r="L2" s="88"/>
      <c r="M2" s="88"/>
      <c r="N2" s="88"/>
      <c r="O2" s="88"/>
      <c r="P2" s="88"/>
      <c r="Q2" s="88"/>
      <c r="R2" s="88"/>
      <c r="S2" s="88"/>
      <c r="T2" s="88"/>
      <c r="U2" s="88"/>
      <c r="V2" s="88"/>
      <c r="W2" s="88"/>
      <c r="X2" s="89"/>
      <c r="Y2" s="43" t="s">
        <v>379</v>
      </c>
    </row>
    <row r="3" spans="1:53" ht="29.1" customHeight="1" thickBot="1" x14ac:dyDescent="0.35">
      <c r="A3" s="83"/>
      <c r="B3" s="90"/>
      <c r="C3" s="91"/>
      <c r="D3" s="91"/>
      <c r="E3" s="91"/>
      <c r="F3" s="91"/>
      <c r="G3" s="91"/>
      <c r="H3" s="91"/>
      <c r="I3" s="91"/>
      <c r="J3" s="91"/>
      <c r="K3" s="91"/>
      <c r="L3" s="91"/>
      <c r="M3" s="91"/>
      <c r="N3" s="91"/>
      <c r="O3" s="91"/>
      <c r="P3" s="91"/>
      <c r="Q3" s="91"/>
      <c r="R3" s="91"/>
      <c r="S3" s="91"/>
      <c r="T3" s="91"/>
      <c r="U3" s="91"/>
      <c r="V3" s="91"/>
      <c r="W3" s="91"/>
      <c r="X3" s="92"/>
      <c r="Y3" s="44" t="s">
        <v>380</v>
      </c>
    </row>
    <row r="4" spans="1:53" ht="10.5" customHeight="1" x14ac:dyDescent="0.3"/>
    <row r="5" spans="1:53" ht="24" customHeight="1" x14ac:dyDescent="0.3">
      <c r="A5" s="15" t="s">
        <v>67</v>
      </c>
      <c r="B5" s="104"/>
      <c r="C5" s="104"/>
      <c r="D5" s="16"/>
      <c r="E5" s="16"/>
      <c r="F5" s="17"/>
      <c r="G5" s="19"/>
      <c r="I5" s="11"/>
      <c r="J5" s="11"/>
      <c r="X5" s="18"/>
      <c r="AB5" s="14"/>
      <c r="AC5" s="14"/>
      <c r="AD5" s="14"/>
    </row>
    <row r="6" spans="1:53" ht="30" customHeight="1" x14ac:dyDescent="0.3">
      <c r="A6" s="15"/>
      <c r="B6" s="105" t="str">
        <f>IFERROR(VLOOKUP($B$5,Listas!$A$2:$B$11,2,0),"")</f>
        <v/>
      </c>
      <c r="C6" s="105"/>
      <c r="D6" s="106" t="str">
        <f>IF('Plan de Acción'!$B$5="","",IF(OR('Plan de Acción'!$B$5=Listas!$A$4,'Plan de Acción'!$B$5=Listas!$A$5,'Plan de Acción'!$B$5=Listas!$A$6,'Plan de Acción'!$B$5=Listas!A7),"Tiene compromisos en el Plan Estrategico Sectorial - PES y en el Plan Estrategico Institucional - PEI. Comience seleccionando el compromiso PES y luego pase a seleccionar el entregable.","Solo tiene compromisos en el Plan Estrategico Institucional - PEI. Comience seleccionando el entregable."))</f>
        <v/>
      </c>
      <c r="E6" s="106"/>
      <c r="F6" s="106"/>
      <c r="I6" s="11"/>
      <c r="J6" s="11"/>
      <c r="X6" s="18"/>
      <c r="AB6" s="14"/>
      <c r="AC6" s="14"/>
      <c r="AD6" s="14"/>
    </row>
    <row r="7" spans="1:53" ht="8.25" customHeight="1" x14ac:dyDescent="0.3"/>
    <row r="8" spans="1:53" ht="13.8" x14ac:dyDescent="0.3">
      <c r="A8" s="94" t="s">
        <v>189</v>
      </c>
      <c r="B8" s="95" t="s">
        <v>216</v>
      </c>
      <c r="C8" s="95"/>
      <c r="D8" s="95"/>
      <c r="E8" s="97" t="s">
        <v>188</v>
      </c>
      <c r="F8" s="98"/>
      <c r="G8" s="98"/>
      <c r="H8" s="98"/>
      <c r="I8" s="98"/>
      <c r="J8" s="98"/>
      <c r="K8" s="99"/>
      <c r="L8" s="96" t="s">
        <v>29</v>
      </c>
      <c r="M8" s="96"/>
      <c r="N8" s="96"/>
      <c r="O8" s="96"/>
      <c r="P8" s="96"/>
      <c r="Q8" s="96"/>
      <c r="R8" s="96"/>
      <c r="S8" s="96"/>
      <c r="T8" s="96"/>
      <c r="U8" s="96"/>
      <c r="V8" s="96"/>
      <c r="W8" s="96"/>
      <c r="X8" s="103" t="s">
        <v>68</v>
      </c>
      <c r="Y8" s="103"/>
      <c r="Z8" s="79" t="s">
        <v>195</v>
      </c>
      <c r="AA8" s="79"/>
      <c r="AB8" s="79"/>
      <c r="AC8" s="79"/>
      <c r="AD8" s="79"/>
      <c r="AE8" s="79"/>
      <c r="AF8" s="79"/>
      <c r="AG8" s="79" t="s">
        <v>195</v>
      </c>
      <c r="AH8" s="79"/>
      <c r="AI8" s="79"/>
      <c r="AJ8" s="79"/>
      <c r="AK8" s="79"/>
      <c r="AL8" s="79"/>
      <c r="AM8" s="79"/>
      <c r="AN8" s="79" t="s">
        <v>195</v>
      </c>
      <c r="AO8" s="79"/>
      <c r="AP8" s="79"/>
      <c r="AQ8" s="79"/>
      <c r="AR8" s="79"/>
      <c r="AS8" s="79"/>
      <c r="AT8" s="79"/>
      <c r="AU8" s="79" t="s">
        <v>195</v>
      </c>
      <c r="AV8" s="79"/>
      <c r="AW8" s="79"/>
      <c r="AX8" s="79"/>
      <c r="AY8" s="79"/>
      <c r="AZ8" s="79"/>
      <c r="BA8" s="79"/>
    </row>
    <row r="9" spans="1:53" ht="13.8" x14ac:dyDescent="0.3">
      <c r="A9" s="94"/>
      <c r="B9" s="95"/>
      <c r="C9" s="95"/>
      <c r="D9" s="95"/>
      <c r="E9" s="100"/>
      <c r="F9" s="101"/>
      <c r="G9" s="101"/>
      <c r="H9" s="101"/>
      <c r="I9" s="101"/>
      <c r="J9" s="101"/>
      <c r="K9" s="102"/>
      <c r="L9" s="93" t="s">
        <v>31</v>
      </c>
      <c r="M9" s="93"/>
      <c r="N9" s="93"/>
      <c r="O9" s="93" t="s">
        <v>32</v>
      </c>
      <c r="P9" s="93"/>
      <c r="Q9" s="93"/>
      <c r="R9" s="93" t="s">
        <v>33</v>
      </c>
      <c r="S9" s="93"/>
      <c r="T9" s="93"/>
      <c r="U9" s="93" t="s">
        <v>34</v>
      </c>
      <c r="V9" s="93"/>
      <c r="W9" s="93"/>
      <c r="X9" s="103"/>
      <c r="Y9" s="103"/>
      <c r="Z9" s="80" t="s">
        <v>198</v>
      </c>
      <c r="AA9" s="80"/>
      <c r="AB9" s="80" t="s">
        <v>199</v>
      </c>
      <c r="AC9" s="80"/>
      <c r="AD9" s="80" t="s">
        <v>200</v>
      </c>
      <c r="AE9" s="80"/>
      <c r="AF9" s="48" t="s">
        <v>201</v>
      </c>
      <c r="AG9" s="80" t="s">
        <v>207</v>
      </c>
      <c r="AH9" s="80"/>
      <c r="AI9" s="80" t="s">
        <v>209</v>
      </c>
      <c r="AJ9" s="80"/>
      <c r="AK9" s="80" t="s">
        <v>208</v>
      </c>
      <c r="AL9" s="80"/>
      <c r="AM9" s="48" t="s">
        <v>201</v>
      </c>
      <c r="AN9" s="80" t="s">
        <v>210</v>
      </c>
      <c r="AO9" s="80"/>
      <c r="AP9" s="80" t="s">
        <v>211</v>
      </c>
      <c r="AQ9" s="80"/>
      <c r="AR9" s="80" t="s">
        <v>212</v>
      </c>
      <c r="AS9" s="80"/>
      <c r="AT9" s="48" t="s">
        <v>201</v>
      </c>
      <c r="AU9" s="80" t="s">
        <v>213</v>
      </c>
      <c r="AV9" s="80"/>
      <c r="AW9" s="80" t="s">
        <v>214</v>
      </c>
      <c r="AX9" s="80"/>
      <c r="AY9" s="80" t="s">
        <v>215</v>
      </c>
      <c r="AZ9" s="80"/>
      <c r="BA9" s="48" t="s">
        <v>201</v>
      </c>
    </row>
    <row r="10" spans="1:53" ht="33.6" x14ac:dyDescent="0.3">
      <c r="A10" s="20" t="s">
        <v>71</v>
      </c>
      <c r="B10" s="21" t="s">
        <v>64</v>
      </c>
      <c r="C10" s="21" t="s">
        <v>62</v>
      </c>
      <c r="D10" s="22" t="s">
        <v>65</v>
      </c>
      <c r="E10" s="23" t="s">
        <v>66</v>
      </c>
      <c r="F10" s="24" t="s">
        <v>63</v>
      </c>
      <c r="G10" s="24" t="s">
        <v>327</v>
      </c>
      <c r="H10" s="23" t="s">
        <v>328</v>
      </c>
      <c r="I10" s="24" t="s">
        <v>0</v>
      </c>
      <c r="J10" s="45" t="s">
        <v>83</v>
      </c>
      <c r="K10" s="24" t="s">
        <v>84</v>
      </c>
      <c r="L10" s="46" t="s">
        <v>72</v>
      </c>
      <c r="M10" s="46" t="s">
        <v>70</v>
      </c>
      <c r="N10" s="46" t="s">
        <v>73</v>
      </c>
      <c r="O10" s="46" t="s">
        <v>74</v>
      </c>
      <c r="P10" s="46" t="s">
        <v>75</v>
      </c>
      <c r="Q10" s="46" t="s">
        <v>76</v>
      </c>
      <c r="R10" s="46" t="s">
        <v>77</v>
      </c>
      <c r="S10" s="46" t="s">
        <v>78</v>
      </c>
      <c r="T10" s="46" t="s">
        <v>79</v>
      </c>
      <c r="U10" s="46" t="s">
        <v>80</v>
      </c>
      <c r="V10" s="46" t="s">
        <v>81</v>
      </c>
      <c r="W10" s="46" t="s">
        <v>82</v>
      </c>
      <c r="X10" s="25" t="s">
        <v>339</v>
      </c>
      <c r="Y10" s="25" t="s">
        <v>69</v>
      </c>
      <c r="Z10" s="47" t="s">
        <v>196</v>
      </c>
      <c r="AA10" s="47" t="s">
        <v>197</v>
      </c>
      <c r="AB10" s="47" t="s">
        <v>203</v>
      </c>
      <c r="AC10" s="47" t="s">
        <v>197</v>
      </c>
      <c r="AD10" s="47" t="s">
        <v>203</v>
      </c>
      <c r="AE10" s="47" t="s">
        <v>197</v>
      </c>
      <c r="AF10" s="48" t="s">
        <v>202</v>
      </c>
      <c r="AG10" s="47" t="s">
        <v>196</v>
      </c>
      <c r="AH10" s="47" t="s">
        <v>197</v>
      </c>
      <c r="AI10" s="47" t="s">
        <v>203</v>
      </c>
      <c r="AJ10" s="47" t="s">
        <v>197</v>
      </c>
      <c r="AK10" s="47" t="s">
        <v>203</v>
      </c>
      <c r="AL10" s="47" t="s">
        <v>197</v>
      </c>
      <c r="AM10" s="48" t="s">
        <v>206</v>
      </c>
      <c r="AN10" s="47" t="s">
        <v>196</v>
      </c>
      <c r="AO10" s="47" t="s">
        <v>197</v>
      </c>
      <c r="AP10" s="47" t="s">
        <v>203</v>
      </c>
      <c r="AQ10" s="47" t="s">
        <v>197</v>
      </c>
      <c r="AR10" s="47" t="s">
        <v>203</v>
      </c>
      <c r="AS10" s="47" t="s">
        <v>197</v>
      </c>
      <c r="AT10" s="48" t="s">
        <v>205</v>
      </c>
      <c r="AU10" s="47" t="s">
        <v>196</v>
      </c>
      <c r="AV10" s="47" t="s">
        <v>197</v>
      </c>
      <c r="AW10" s="47" t="s">
        <v>203</v>
      </c>
      <c r="AX10" s="47" t="s">
        <v>197</v>
      </c>
      <c r="AY10" s="47" t="s">
        <v>203</v>
      </c>
      <c r="AZ10" s="47" t="s">
        <v>197</v>
      </c>
      <c r="BA10" s="48" t="s">
        <v>204</v>
      </c>
    </row>
    <row r="11" spans="1:53" ht="80.099999999999994" customHeight="1" x14ac:dyDescent="0.3">
      <c r="A11" s="64"/>
      <c r="B11" s="58" t="str">
        <f>IFERROR(VLOOKUP($F11,Dashboard_PEI[[ENTREGABLE]:[Meta_2026]],2,0),"")</f>
        <v/>
      </c>
      <c r="C11" s="58" t="str">
        <f>IFERROR(VLOOKUP($F11,Dashboard_PEI[[ENTREGABLE]:[Meta_2026]],4,0),"")</f>
        <v/>
      </c>
      <c r="D11" s="59" t="str">
        <f>IFERROR(VLOOKUP($F11,Dashboard_PEI[[ENTREGABLE]:[Meta_2026]],6,0),"")</f>
        <v/>
      </c>
      <c r="E11" s="60"/>
      <c r="F11" s="27"/>
      <c r="G11" s="62" t="str">
        <f>IFERROR(VLOOKUP($F11,Dashboard_PEI[[ENTREGABLE]:[Meta_2026]],9,0),"")</f>
        <v/>
      </c>
      <c r="H11" s="62" t="str">
        <f t="array" ref="H11">IFERROR(SUM(VLOOKUP(F11,ENTREGABLES,{4;5;6},FALSE)),"")</f>
        <v/>
      </c>
      <c r="I11" s="62" t="str">
        <f>IFERROR(VLOOKUP($F11,Dashboard_PEI[[ENTREGABLES]:[UNIDAD DE MEDIDA]],2,0),"")</f>
        <v/>
      </c>
      <c r="J11" s="61"/>
      <c r="K11" s="29"/>
      <c r="L11" s="63"/>
      <c r="M11" s="63"/>
      <c r="N11" s="63"/>
      <c r="O11" s="63"/>
      <c r="P11" s="63"/>
      <c r="Q11" s="63"/>
      <c r="R11" s="63"/>
      <c r="S11" s="63"/>
      <c r="T11" s="63"/>
      <c r="U11" s="63"/>
      <c r="V11" s="63"/>
      <c r="W11" s="63"/>
      <c r="X11" s="31"/>
      <c r="Y11" s="27"/>
      <c r="Z11" s="32"/>
      <c r="AA11" s="33"/>
      <c r="AB11" s="34"/>
      <c r="AC11" s="32"/>
      <c r="AD11" s="35"/>
      <c r="AE11" s="36"/>
      <c r="AF11" s="49"/>
      <c r="AG11" s="35"/>
      <c r="AH11" s="37"/>
      <c r="AI11" s="36"/>
      <c r="AJ11" s="35"/>
      <c r="AK11" s="39"/>
      <c r="AL11" s="39"/>
      <c r="AM11" s="49"/>
      <c r="AN11" s="39"/>
      <c r="AO11" s="39"/>
      <c r="AP11" s="39"/>
      <c r="AQ11" s="39"/>
      <c r="AR11" s="39"/>
      <c r="AS11" s="39"/>
      <c r="AT11" s="49"/>
      <c r="AU11" s="39"/>
      <c r="AV11" s="39"/>
      <c r="AW11" s="39"/>
      <c r="AX11" s="39"/>
      <c r="AY11" s="39"/>
      <c r="AZ11" s="39"/>
      <c r="BA11" s="49"/>
    </row>
    <row r="12" spans="1:53" ht="80.099999999999994" customHeight="1" x14ac:dyDescent="0.3">
      <c r="A12" s="64"/>
      <c r="B12" s="58" t="str">
        <f>IFERROR(VLOOKUP($F12,Dashboard_PEI[[ENTREGABLE]:[Meta_2026]],2,0),"")</f>
        <v/>
      </c>
      <c r="C12" s="58" t="str">
        <f>IFERROR(VLOOKUP($F12,Dashboard_PEI[[ENTREGABLE]:[Meta_2026]],4,0),"")</f>
        <v/>
      </c>
      <c r="D12" s="59" t="str">
        <f>IFERROR(VLOOKUP($F12,Dashboard_PEI[[ENTREGABLE]:[Meta_2026]],6,0),"")</f>
        <v/>
      </c>
      <c r="E12" s="60"/>
      <c r="F12" s="27"/>
      <c r="G12" s="62" t="str">
        <f>IFERROR(VLOOKUP($F12,Dashboard_PEI[[ENTREGABLE]:[Meta_2026]],9,0),"")</f>
        <v/>
      </c>
      <c r="H12" s="62" t="str">
        <f t="array" ref="H12">IFERROR(SUM(VLOOKUP(F12,ENTREGABLES,{4;5;6},FALSE)),"")</f>
        <v/>
      </c>
      <c r="I12" s="62" t="str">
        <f>IFERROR(VLOOKUP($F12,Dashboard_PEI[[ENTREGABLES]:[UNIDAD DE MEDIDA]],2,0),"")</f>
        <v/>
      </c>
      <c r="J12" s="61"/>
      <c r="K12" s="29"/>
      <c r="L12" s="63"/>
      <c r="M12" s="63"/>
      <c r="N12" s="63"/>
      <c r="O12" s="63"/>
      <c r="P12" s="63"/>
      <c r="Q12" s="63"/>
      <c r="R12" s="63"/>
      <c r="S12" s="63"/>
      <c r="T12" s="63"/>
      <c r="U12" s="63"/>
      <c r="V12" s="63"/>
      <c r="W12" s="63"/>
      <c r="X12" s="31"/>
      <c r="Y12" s="27"/>
      <c r="Z12" s="32"/>
      <c r="AA12" s="33"/>
      <c r="AB12" s="34"/>
      <c r="AC12" s="32"/>
      <c r="AD12" s="35"/>
      <c r="AE12" s="36"/>
      <c r="AF12" s="49"/>
      <c r="AG12" s="35"/>
      <c r="AH12" s="37"/>
      <c r="AI12" s="36"/>
      <c r="AJ12" s="35"/>
      <c r="AK12" s="39"/>
      <c r="AL12" s="39"/>
      <c r="AM12" s="49"/>
      <c r="AN12" s="39"/>
      <c r="AO12" s="39"/>
      <c r="AP12" s="39"/>
      <c r="AQ12" s="39"/>
      <c r="AR12" s="39"/>
      <c r="AS12" s="39"/>
      <c r="AT12" s="49"/>
      <c r="AU12" s="39"/>
      <c r="AV12" s="39"/>
      <c r="AW12" s="39"/>
      <c r="AX12" s="39"/>
      <c r="AY12" s="39"/>
      <c r="AZ12" s="39"/>
      <c r="BA12" s="49"/>
    </row>
    <row r="13" spans="1:53" ht="80.099999999999994" customHeight="1" x14ac:dyDescent="0.3">
      <c r="A13" s="64"/>
      <c r="B13" s="58" t="str">
        <f>IFERROR(VLOOKUP($F13,Dashboard_PEI[[ENTREGABLE]:[Meta_2026]],2,0),"")</f>
        <v/>
      </c>
      <c r="C13" s="58" t="str">
        <f>IFERROR(VLOOKUP($F13,Dashboard_PEI[[ENTREGABLE]:[Meta_2026]],4,0),"")</f>
        <v/>
      </c>
      <c r="D13" s="59" t="str">
        <f>IFERROR(VLOOKUP($F13,Dashboard_PEI[[ENTREGABLE]:[Meta_2026]],6,0),"")</f>
        <v/>
      </c>
      <c r="E13" s="60"/>
      <c r="F13" s="27"/>
      <c r="G13" s="62" t="str">
        <f>IFERROR(VLOOKUP($F13,Dashboard_PEI[[ENTREGABLE]:[Meta_2026]],9,0),"")</f>
        <v/>
      </c>
      <c r="H13" s="62" t="str">
        <f t="array" ref="H13">IFERROR(SUM(VLOOKUP(F13,ENTREGABLES,{4;5;6},FALSE)),"")</f>
        <v/>
      </c>
      <c r="I13" s="62" t="str">
        <f>IFERROR(VLOOKUP($F13,Dashboard_PEI[[ENTREGABLES]:[UNIDAD DE MEDIDA]],2,0),"")</f>
        <v/>
      </c>
      <c r="J13" s="61"/>
      <c r="K13" s="29"/>
      <c r="L13" s="63"/>
      <c r="M13" s="63"/>
      <c r="N13" s="63"/>
      <c r="O13" s="63"/>
      <c r="P13" s="63"/>
      <c r="Q13" s="63"/>
      <c r="R13" s="63"/>
      <c r="S13" s="63"/>
      <c r="T13" s="63"/>
      <c r="U13" s="63"/>
      <c r="V13" s="63"/>
      <c r="W13" s="63"/>
      <c r="X13" s="31"/>
      <c r="Y13" s="27"/>
      <c r="Z13" s="32"/>
      <c r="AA13" s="33"/>
      <c r="AB13" s="34"/>
      <c r="AC13" s="32"/>
      <c r="AD13" s="35"/>
      <c r="AE13" s="36"/>
      <c r="AF13" s="49"/>
      <c r="AG13" s="35"/>
      <c r="AH13" s="37"/>
      <c r="AI13" s="36"/>
      <c r="AJ13" s="35"/>
      <c r="AK13" s="39"/>
      <c r="AL13" s="39"/>
      <c r="AM13" s="49"/>
      <c r="AN13" s="39"/>
      <c r="AO13" s="39"/>
      <c r="AP13" s="39"/>
      <c r="AQ13" s="39"/>
      <c r="AR13" s="39"/>
      <c r="AS13" s="39"/>
      <c r="AT13" s="49"/>
      <c r="AU13" s="39"/>
      <c r="AV13" s="39"/>
      <c r="AW13" s="39"/>
      <c r="AX13" s="39"/>
      <c r="AY13" s="39"/>
      <c r="AZ13" s="39"/>
      <c r="BA13" s="49"/>
    </row>
    <row r="14" spans="1:53" ht="80.099999999999994" customHeight="1" x14ac:dyDescent="0.3">
      <c r="A14" s="64"/>
      <c r="B14" s="58" t="str">
        <f>IFERROR(VLOOKUP($F14,Dashboard_PEI[[ENTREGABLE]:[Meta_2026]],2,0),"")</f>
        <v/>
      </c>
      <c r="C14" s="58" t="str">
        <f>IFERROR(VLOOKUP($F14,Dashboard_PEI[[ENTREGABLE]:[Meta_2026]],4,0),"")</f>
        <v/>
      </c>
      <c r="D14" s="59" t="str">
        <f>IFERROR(VLOOKUP($F14,Dashboard_PEI[[ENTREGABLE]:[Meta_2026]],6,0),"")</f>
        <v/>
      </c>
      <c r="E14" s="60"/>
      <c r="F14" s="27"/>
      <c r="G14" s="62" t="str">
        <f>IFERROR(VLOOKUP($F14,Dashboard_PEI[[ENTREGABLE]:[Meta_2026]],9,0),"")</f>
        <v/>
      </c>
      <c r="H14" s="62" t="str">
        <f t="array" ref="H14">IFERROR(SUM(VLOOKUP(F14,ENTREGABLES,{4;5;6},FALSE)),"")</f>
        <v/>
      </c>
      <c r="I14" s="62" t="str">
        <f>IFERROR(VLOOKUP($F14,Dashboard_PEI[[ENTREGABLES]:[UNIDAD DE MEDIDA]],2,0),"")</f>
        <v/>
      </c>
      <c r="J14" s="61"/>
      <c r="K14" s="29"/>
      <c r="L14" s="63"/>
      <c r="M14" s="63"/>
      <c r="N14" s="63"/>
      <c r="O14" s="63"/>
      <c r="P14" s="63"/>
      <c r="Q14" s="63"/>
      <c r="R14" s="63"/>
      <c r="S14" s="63"/>
      <c r="T14" s="63"/>
      <c r="U14" s="63"/>
      <c r="V14" s="63"/>
      <c r="W14" s="63"/>
      <c r="X14" s="31"/>
      <c r="Y14" s="27"/>
      <c r="Z14" s="32"/>
      <c r="AA14" s="33"/>
      <c r="AB14" s="34"/>
      <c r="AC14" s="32"/>
      <c r="AD14" s="35"/>
      <c r="AE14" s="36"/>
      <c r="AF14" s="49"/>
      <c r="AG14" s="35"/>
      <c r="AH14" s="37"/>
      <c r="AI14" s="36"/>
      <c r="AJ14" s="35"/>
      <c r="AK14" s="39"/>
      <c r="AL14" s="39"/>
      <c r="AM14" s="49"/>
      <c r="AN14" s="39"/>
      <c r="AO14" s="39"/>
      <c r="AP14" s="39"/>
      <c r="AQ14" s="39"/>
      <c r="AR14" s="39"/>
      <c r="AS14" s="39"/>
      <c r="AT14" s="49"/>
      <c r="AU14" s="39"/>
      <c r="AV14" s="39"/>
      <c r="AW14" s="39"/>
      <c r="AX14" s="39"/>
      <c r="AY14" s="39"/>
      <c r="AZ14" s="39"/>
      <c r="BA14" s="49"/>
    </row>
    <row r="15" spans="1:53" ht="80.099999999999994" customHeight="1" x14ac:dyDescent="0.3">
      <c r="A15" s="64"/>
      <c r="B15" s="58" t="str">
        <f>IFERROR(VLOOKUP($F15,Dashboard_PEI[[ENTREGABLE]:[Meta_2026]],2,0),"")</f>
        <v/>
      </c>
      <c r="C15" s="58" t="str">
        <f>IFERROR(VLOOKUP($F15,Dashboard_PEI[[ENTREGABLE]:[Meta_2026]],4,0),"")</f>
        <v/>
      </c>
      <c r="D15" s="59" t="str">
        <f>IFERROR(VLOOKUP($F15,Dashboard_PEI[[ENTREGABLE]:[Meta_2026]],6,0),"")</f>
        <v/>
      </c>
      <c r="E15" s="60"/>
      <c r="F15" s="27"/>
      <c r="G15" s="62" t="str">
        <f>IFERROR(VLOOKUP($F15,Dashboard_PEI[[ENTREGABLE]:[Meta_2026]],9,0),"")</f>
        <v/>
      </c>
      <c r="H15" s="62" t="str">
        <f t="array" ref="H15">IFERROR(SUM(VLOOKUP(F15,ENTREGABLES,{4;5;6},FALSE)),"")</f>
        <v/>
      </c>
      <c r="I15" s="62" t="str">
        <f>IFERROR(VLOOKUP($F15,Dashboard_PEI[[ENTREGABLES]:[UNIDAD DE MEDIDA]],2,0),"")</f>
        <v/>
      </c>
      <c r="J15" s="61"/>
      <c r="K15" s="29"/>
      <c r="L15" s="63"/>
      <c r="M15" s="63"/>
      <c r="N15" s="63"/>
      <c r="O15" s="63"/>
      <c r="P15" s="63"/>
      <c r="Q15" s="63"/>
      <c r="R15" s="63"/>
      <c r="S15" s="63"/>
      <c r="T15" s="63"/>
      <c r="U15" s="63"/>
      <c r="V15" s="63"/>
      <c r="W15" s="63"/>
      <c r="X15" s="31"/>
      <c r="Y15" s="27"/>
      <c r="Z15" s="32"/>
      <c r="AA15" s="33"/>
      <c r="AB15" s="34"/>
      <c r="AC15" s="32"/>
      <c r="AD15" s="35"/>
      <c r="AE15" s="36"/>
      <c r="AF15" s="49"/>
      <c r="AG15" s="35"/>
      <c r="AH15" s="37"/>
      <c r="AI15" s="36"/>
      <c r="AJ15" s="35"/>
      <c r="AK15" s="39"/>
      <c r="AL15" s="39"/>
      <c r="AM15" s="49"/>
      <c r="AN15" s="39"/>
      <c r="AO15" s="39"/>
      <c r="AP15" s="39"/>
      <c r="AQ15" s="39"/>
      <c r="AR15" s="39"/>
      <c r="AS15" s="39"/>
      <c r="AT15" s="49"/>
      <c r="AU15" s="39"/>
      <c r="AV15" s="39"/>
      <c r="AW15" s="39"/>
      <c r="AX15" s="39"/>
      <c r="AY15" s="39"/>
      <c r="AZ15" s="39"/>
      <c r="BA15" s="49"/>
    </row>
    <row r="16" spans="1:53" ht="80.099999999999994" customHeight="1" x14ac:dyDescent="0.3">
      <c r="A16" s="64"/>
      <c r="B16" s="58" t="str">
        <f>IFERROR(VLOOKUP($F16,Dashboard_PEI[[ENTREGABLE]:[Meta_2026]],2,0),"")</f>
        <v/>
      </c>
      <c r="C16" s="58" t="str">
        <f>IFERROR(VLOOKUP($F16,Dashboard_PEI[[ENTREGABLE]:[Meta_2026]],4,0),"")</f>
        <v/>
      </c>
      <c r="D16" s="59" t="str">
        <f>IFERROR(VLOOKUP($F16,Dashboard_PEI[[ENTREGABLE]:[Meta_2026]],6,0),"")</f>
        <v/>
      </c>
      <c r="E16" s="60"/>
      <c r="F16" s="27"/>
      <c r="G16" s="62" t="str">
        <f>IFERROR(VLOOKUP($F16,Dashboard_PEI[[ENTREGABLE]:[Meta_2026]],9,0),"")</f>
        <v/>
      </c>
      <c r="H16" s="62" t="str">
        <f t="array" ref="H16">IFERROR(SUM(VLOOKUP(F16,ENTREGABLES,{4;5;6},FALSE)),"")</f>
        <v/>
      </c>
      <c r="I16" s="62" t="str">
        <f>IFERROR(VLOOKUP($F16,Dashboard_PEI[[ENTREGABLES]:[UNIDAD DE MEDIDA]],2,0),"")</f>
        <v/>
      </c>
      <c r="J16" s="61"/>
      <c r="K16" s="29"/>
      <c r="L16" s="63"/>
      <c r="M16" s="63"/>
      <c r="N16" s="63"/>
      <c r="O16" s="63"/>
      <c r="P16" s="63"/>
      <c r="Q16" s="63"/>
      <c r="R16" s="63"/>
      <c r="S16" s="63"/>
      <c r="T16" s="63"/>
      <c r="U16" s="63"/>
      <c r="V16" s="63"/>
      <c r="W16" s="63"/>
      <c r="X16" s="31"/>
      <c r="Y16" s="27"/>
      <c r="Z16" s="32"/>
      <c r="AA16" s="33"/>
      <c r="AB16" s="34"/>
      <c r="AC16" s="32"/>
      <c r="AD16" s="35"/>
      <c r="AE16" s="36"/>
      <c r="AF16" s="49"/>
      <c r="AG16" s="35"/>
      <c r="AH16" s="37"/>
      <c r="AI16" s="36"/>
      <c r="AJ16" s="35"/>
      <c r="AK16" s="39"/>
      <c r="AL16" s="39"/>
      <c r="AM16" s="49"/>
      <c r="AN16" s="39"/>
      <c r="AO16" s="39"/>
      <c r="AP16" s="39"/>
      <c r="AQ16" s="39"/>
      <c r="AR16" s="39"/>
      <c r="AS16" s="39"/>
      <c r="AT16" s="49"/>
      <c r="AU16" s="39"/>
      <c r="AV16" s="39"/>
      <c r="AW16" s="39"/>
      <c r="AX16" s="39"/>
      <c r="AY16" s="39"/>
      <c r="AZ16" s="39"/>
      <c r="BA16" s="49"/>
    </row>
    <row r="17" spans="1:53" ht="80.099999999999994" customHeight="1" x14ac:dyDescent="0.3">
      <c r="A17" s="64"/>
      <c r="B17" s="58" t="str">
        <f>IFERROR(VLOOKUP($F17,Dashboard_PEI[[ENTREGABLE]:[Meta_2026]],2,0),"")</f>
        <v/>
      </c>
      <c r="C17" s="58" t="str">
        <f>IFERROR(VLOOKUP($F17,Dashboard_PEI[[ENTREGABLE]:[Meta_2026]],4,0),"")</f>
        <v/>
      </c>
      <c r="D17" s="59" t="str">
        <f>IFERROR(VLOOKUP($F17,Dashboard_PEI[[ENTREGABLE]:[Meta_2026]],6,0),"")</f>
        <v/>
      </c>
      <c r="E17" s="60"/>
      <c r="F17" s="27"/>
      <c r="G17" s="62" t="str">
        <f>IFERROR(VLOOKUP($F17,Dashboard_PEI[[ENTREGABLE]:[Meta_2026]],9,0),"")</f>
        <v/>
      </c>
      <c r="H17" s="62" t="str">
        <f t="array" ref="H17">IFERROR(SUM(VLOOKUP(F17,ENTREGABLES,{4;5;6},FALSE)),"")</f>
        <v/>
      </c>
      <c r="I17" s="62" t="str">
        <f>IFERROR(VLOOKUP($F17,Dashboard_PEI[[ENTREGABLES]:[UNIDAD DE MEDIDA]],2,0),"")</f>
        <v/>
      </c>
      <c r="J17" s="61"/>
      <c r="K17" s="29"/>
      <c r="L17" s="63"/>
      <c r="M17" s="63"/>
      <c r="N17" s="63"/>
      <c r="O17" s="63"/>
      <c r="P17" s="63"/>
      <c r="Q17" s="63"/>
      <c r="R17" s="63"/>
      <c r="S17" s="63"/>
      <c r="T17" s="63"/>
      <c r="U17" s="63"/>
      <c r="V17" s="63"/>
      <c r="W17" s="63"/>
      <c r="X17" s="31"/>
      <c r="Y17" s="27"/>
      <c r="Z17" s="32"/>
      <c r="AA17" s="33"/>
      <c r="AB17" s="34"/>
      <c r="AC17" s="32"/>
      <c r="AD17" s="35"/>
      <c r="AE17" s="36"/>
      <c r="AF17" s="49"/>
      <c r="AG17" s="35"/>
      <c r="AH17" s="37"/>
      <c r="AI17" s="36"/>
      <c r="AJ17" s="35"/>
      <c r="AK17" s="39"/>
      <c r="AL17" s="39"/>
      <c r="AM17" s="49"/>
      <c r="AN17" s="39"/>
      <c r="AO17" s="39"/>
      <c r="AP17" s="39"/>
      <c r="AQ17" s="39"/>
      <c r="AR17" s="39"/>
      <c r="AS17" s="39"/>
      <c r="AT17" s="49"/>
      <c r="AU17" s="39"/>
      <c r="AV17" s="39"/>
      <c r="AW17" s="39"/>
      <c r="AX17" s="39"/>
      <c r="AY17" s="39"/>
      <c r="AZ17" s="39"/>
      <c r="BA17" s="49"/>
    </row>
    <row r="18" spans="1:53" ht="80.099999999999994" customHeight="1" x14ac:dyDescent="0.3">
      <c r="A18" s="64"/>
      <c r="B18" s="58" t="str">
        <f>IFERROR(VLOOKUP($F18,Dashboard_PEI[[ENTREGABLE]:[Meta_2026]],2,0),"")</f>
        <v/>
      </c>
      <c r="C18" s="58" t="str">
        <f>IFERROR(VLOOKUP($F18,Dashboard_PEI[[ENTREGABLE]:[Meta_2026]],4,0),"")</f>
        <v/>
      </c>
      <c r="D18" s="59" t="str">
        <f>IFERROR(VLOOKUP($F18,Dashboard_PEI[[ENTREGABLE]:[Meta_2026]],6,0),"")</f>
        <v/>
      </c>
      <c r="E18" s="60"/>
      <c r="F18" s="27"/>
      <c r="G18" s="62" t="str">
        <f>IFERROR(VLOOKUP($F18,Dashboard_PEI[[ENTREGABLE]:[Meta_2026]],9,0),"")</f>
        <v/>
      </c>
      <c r="H18" s="62" t="str">
        <f t="array" ref="H18">IFERROR(SUM(VLOOKUP(F18,ENTREGABLES,{4;5;6},FALSE)),"")</f>
        <v/>
      </c>
      <c r="I18" s="62" t="str">
        <f>IFERROR(VLOOKUP($F18,Dashboard_PEI[[ENTREGABLES]:[UNIDAD DE MEDIDA]],2,0),"")</f>
        <v/>
      </c>
      <c r="J18" s="61"/>
      <c r="K18" s="29"/>
      <c r="L18" s="63"/>
      <c r="M18" s="63"/>
      <c r="N18" s="63"/>
      <c r="O18" s="63"/>
      <c r="P18" s="63"/>
      <c r="Q18" s="63"/>
      <c r="R18" s="63"/>
      <c r="S18" s="63"/>
      <c r="T18" s="63"/>
      <c r="U18" s="63"/>
      <c r="V18" s="63"/>
      <c r="W18" s="63"/>
      <c r="X18" s="31"/>
      <c r="Y18" s="27"/>
      <c r="Z18" s="32"/>
      <c r="AA18" s="33"/>
      <c r="AB18" s="34"/>
      <c r="AC18" s="32"/>
      <c r="AD18" s="35"/>
      <c r="AE18" s="36"/>
      <c r="AF18" s="49"/>
      <c r="AG18" s="35"/>
      <c r="AH18" s="37"/>
      <c r="AI18" s="36"/>
      <c r="AJ18" s="35"/>
      <c r="AK18" s="39"/>
      <c r="AL18" s="39"/>
      <c r="AM18" s="49"/>
      <c r="AN18" s="39"/>
      <c r="AO18" s="39"/>
      <c r="AP18" s="39"/>
      <c r="AQ18" s="39"/>
      <c r="AR18" s="39"/>
      <c r="AS18" s="39"/>
      <c r="AT18" s="49"/>
      <c r="AU18" s="39"/>
      <c r="AV18" s="39"/>
      <c r="AW18" s="39"/>
      <c r="AX18" s="39"/>
      <c r="AY18" s="39"/>
      <c r="AZ18" s="39"/>
      <c r="BA18" s="49"/>
    </row>
    <row r="19" spans="1:53" ht="80.099999999999994" customHeight="1" x14ac:dyDescent="0.3">
      <c r="A19" s="64"/>
      <c r="B19" s="58" t="str">
        <f>IFERROR(VLOOKUP($F19,Dashboard_PEI[[ENTREGABLE]:[Meta_2026]],2,0),"")</f>
        <v/>
      </c>
      <c r="C19" s="58" t="str">
        <f>IFERROR(VLOOKUP($F19,Dashboard_PEI[[ENTREGABLE]:[Meta_2026]],4,0),"")</f>
        <v/>
      </c>
      <c r="D19" s="59" t="str">
        <f>IFERROR(VLOOKUP($F19,Dashboard_PEI[[ENTREGABLE]:[Meta_2026]],6,0),"")</f>
        <v/>
      </c>
      <c r="E19" s="60"/>
      <c r="F19" s="27"/>
      <c r="G19" s="62" t="str">
        <f>IFERROR(VLOOKUP($F19,Dashboard_PEI[[ENTREGABLE]:[Meta_2026]],9,0),"")</f>
        <v/>
      </c>
      <c r="H19" s="62" t="str">
        <f t="array" ref="H19">IFERROR(SUM(VLOOKUP(F19,ENTREGABLES,{4;5;6},FALSE)),"")</f>
        <v/>
      </c>
      <c r="I19" s="62" t="str">
        <f>IFERROR(VLOOKUP($F19,Dashboard_PEI[[ENTREGABLES]:[UNIDAD DE MEDIDA]],2,0),"")</f>
        <v/>
      </c>
      <c r="J19" s="61"/>
      <c r="K19" s="29"/>
      <c r="L19" s="63"/>
      <c r="M19" s="63"/>
      <c r="N19" s="63"/>
      <c r="O19" s="63"/>
      <c r="P19" s="63"/>
      <c r="Q19" s="63"/>
      <c r="R19" s="63"/>
      <c r="S19" s="63"/>
      <c r="T19" s="63"/>
      <c r="U19" s="63"/>
      <c r="V19" s="63"/>
      <c r="W19" s="63"/>
      <c r="X19" s="31"/>
      <c r="Y19" s="27"/>
      <c r="Z19" s="32"/>
      <c r="AA19" s="33"/>
      <c r="AB19" s="34"/>
      <c r="AC19" s="32"/>
      <c r="AD19" s="35"/>
      <c r="AE19" s="36"/>
      <c r="AF19" s="49"/>
      <c r="AG19" s="35"/>
      <c r="AH19" s="37"/>
      <c r="AI19" s="36"/>
      <c r="AJ19" s="35"/>
      <c r="AK19" s="39"/>
      <c r="AL19" s="39"/>
      <c r="AM19" s="49"/>
      <c r="AN19" s="39"/>
      <c r="AO19" s="39"/>
      <c r="AP19" s="39"/>
      <c r="AQ19" s="39"/>
      <c r="AR19" s="39"/>
      <c r="AS19" s="39"/>
      <c r="AT19" s="49"/>
      <c r="AU19" s="39"/>
      <c r="AV19" s="39"/>
      <c r="AW19" s="39"/>
      <c r="AX19" s="39"/>
      <c r="AY19" s="39"/>
      <c r="AZ19" s="39"/>
      <c r="BA19" s="49"/>
    </row>
    <row r="20" spans="1:53" ht="80.099999999999994" customHeight="1" x14ac:dyDescent="0.3">
      <c r="A20" s="64"/>
      <c r="B20" s="58" t="str">
        <f>IFERROR(VLOOKUP($F20,Dashboard_PEI[[ENTREGABLE]:[Meta_2026]],2,0),"")</f>
        <v/>
      </c>
      <c r="C20" s="58" t="str">
        <f>IFERROR(VLOOKUP($F20,Dashboard_PEI[[ENTREGABLE]:[Meta_2026]],4,0),"")</f>
        <v/>
      </c>
      <c r="D20" s="59" t="str">
        <f>IFERROR(VLOOKUP($F20,Dashboard_PEI[[ENTREGABLE]:[Meta_2026]],6,0),"")</f>
        <v/>
      </c>
      <c r="E20" s="60"/>
      <c r="F20" s="27"/>
      <c r="G20" s="62" t="str">
        <f>IFERROR(VLOOKUP($F20,Dashboard_PEI[[ENTREGABLE]:[Meta_2026]],9,0),"")</f>
        <v/>
      </c>
      <c r="H20" s="62" t="str">
        <f t="array" ref="H20">IFERROR(SUM(VLOOKUP(F20,ENTREGABLES,{4;5;6},FALSE)),"")</f>
        <v/>
      </c>
      <c r="I20" s="62" t="str">
        <f>IFERROR(VLOOKUP($F20,Dashboard_PEI[[ENTREGABLES]:[UNIDAD DE MEDIDA]],2,0),"")</f>
        <v/>
      </c>
      <c r="J20" s="61"/>
      <c r="K20" s="29"/>
      <c r="L20" s="63"/>
      <c r="M20" s="63"/>
      <c r="N20" s="63"/>
      <c r="O20" s="63"/>
      <c r="P20" s="63"/>
      <c r="Q20" s="63"/>
      <c r="R20" s="63"/>
      <c r="S20" s="63"/>
      <c r="T20" s="63"/>
      <c r="U20" s="63"/>
      <c r="V20" s="63"/>
      <c r="W20" s="63"/>
      <c r="X20" s="31"/>
      <c r="Y20" s="27"/>
      <c r="Z20" s="32"/>
      <c r="AA20" s="33"/>
      <c r="AB20" s="34"/>
      <c r="AC20" s="32"/>
      <c r="AD20" s="35"/>
      <c r="AE20" s="36"/>
      <c r="AF20" s="49"/>
      <c r="AG20" s="35"/>
      <c r="AH20" s="37"/>
      <c r="AI20" s="36"/>
      <c r="AJ20" s="35"/>
      <c r="AK20" s="39"/>
      <c r="AL20" s="39"/>
      <c r="AM20" s="49"/>
      <c r="AN20" s="39"/>
      <c r="AO20" s="39"/>
      <c r="AP20" s="39"/>
      <c r="AQ20" s="39"/>
      <c r="AR20" s="39"/>
      <c r="AS20" s="39"/>
      <c r="AT20" s="49"/>
      <c r="AU20" s="39"/>
      <c r="AV20" s="39"/>
      <c r="AW20" s="39"/>
      <c r="AX20" s="39"/>
      <c r="AY20" s="39"/>
      <c r="AZ20" s="39"/>
      <c r="BA20" s="49"/>
    </row>
    <row r="21" spans="1:53" ht="80.099999999999994" customHeight="1" x14ac:dyDescent="0.3">
      <c r="A21" s="64"/>
      <c r="B21" s="58" t="str">
        <f>IFERROR(VLOOKUP($F21,Dashboard_PEI[[ENTREGABLE]:[Meta_2026]],2,0),"")</f>
        <v/>
      </c>
      <c r="C21" s="58" t="str">
        <f>IFERROR(VLOOKUP($F21,Dashboard_PEI[[ENTREGABLE]:[Meta_2026]],4,0),"")</f>
        <v/>
      </c>
      <c r="D21" s="59" t="str">
        <f>IFERROR(VLOOKUP($F21,Dashboard_PEI[[ENTREGABLE]:[Meta_2026]],6,0),"")</f>
        <v/>
      </c>
      <c r="E21" s="60"/>
      <c r="F21" s="27"/>
      <c r="G21" s="62" t="str">
        <f>IFERROR(VLOOKUP($F21,Dashboard_PEI[[ENTREGABLE]:[Meta_2026]],9,0),"")</f>
        <v/>
      </c>
      <c r="H21" s="62" t="str">
        <f t="array" ref="H21">IFERROR(SUM(VLOOKUP(F21,ENTREGABLES,{4;5;6},FALSE)),"")</f>
        <v/>
      </c>
      <c r="I21" s="62" t="str">
        <f>IFERROR(VLOOKUP($F21,Dashboard_PEI[[ENTREGABLES]:[UNIDAD DE MEDIDA]],2,0),"")</f>
        <v/>
      </c>
      <c r="J21" s="61"/>
      <c r="K21" s="29"/>
      <c r="L21" s="63"/>
      <c r="M21" s="63"/>
      <c r="N21" s="63"/>
      <c r="O21" s="63"/>
      <c r="P21" s="63"/>
      <c r="Q21" s="63"/>
      <c r="R21" s="63"/>
      <c r="S21" s="63"/>
      <c r="T21" s="63"/>
      <c r="U21" s="63"/>
      <c r="V21" s="63"/>
      <c r="W21" s="63"/>
      <c r="X21" s="31"/>
      <c r="Y21" s="27"/>
      <c r="Z21" s="32"/>
      <c r="AA21" s="33"/>
      <c r="AB21" s="34"/>
      <c r="AC21" s="32"/>
      <c r="AD21" s="35"/>
      <c r="AE21" s="36"/>
      <c r="AF21" s="49"/>
      <c r="AG21" s="35"/>
      <c r="AH21" s="37"/>
      <c r="AI21" s="36"/>
      <c r="AJ21" s="35"/>
      <c r="AK21" s="39"/>
      <c r="AL21" s="39"/>
      <c r="AM21" s="49"/>
      <c r="AN21" s="39"/>
      <c r="AO21" s="39"/>
      <c r="AP21" s="39"/>
      <c r="AQ21" s="39"/>
      <c r="AR21" s="39"/>
      <c r="AS21" s="39"/>
      <c r="AT21" s="49"/>
      <c r="AU21" s="39"/>
      <c r="AV21" s="39"/>
      <c r="AW21" s="39"/>
      <c r="AX21" s="39"/>
      <c r="AY21" s="39"/>
      <c r="AZ21" s="39"/>
      <c r="BA21" s="49"/>
    </row>
    <row r="22" spans="1:53" ht="80.099999999999994" customHeight="1" x14ac:dyDescent="0.3">
      <c r="A22" s="64"/>
      <c r="B22" s="58" t="str">
        <f>IFERROR(VLOOKUP($F22,Dashboard_PEI[[ENTREGABLE]:[Meta_2026]],2,0),"")</f>
        <v/>
      </c>
      <c r="C22" s="58" t="str">
        <f>IFERROR(VLOOKUP($F22,Dashboard_PEI[[ENTREGABLE]:[Meta_2026]],4,0),"")</f>
        <v/>
      </c>
      <c r="D22" s="59" t="str">
        <f>IFERROR(VLOOKUP($F22,Dashboard_PEI[[ENTREGABLE]:[Meta_2026]],6,0),"")</f>
        <v/>
      </c>
      <c r="E22" s="60"/>
      <c r="F22" s="27"/>
      <c r="G22" s="62" t="str">
        <f>IFERROR(VLOOKUP($F22,Dashboard_PEI[[ENTREGABLE]:[Meta_2026]],9,0),"")</f>
        <v/>
      </c>
      <c r="H22" s="62" t="str">
        <f t="array" ref="H22">IFERROR(SUM(VLOOKUP(F22,ENTREGABLES,{4;5;6},FALSE)),"")</f>
        <v/>
      </c>
      <c r="I22" s="62" t="str">
        <f>IFERROR(VLOOKUP($F22,Dashboard_PEI[[ENTREGABLES]:[UNIDAD DE MEDIDA]],2,0),"")</f>
        <v/>
      </c>
      <c r="J22" s="61"/>
      <c r="K22" s="29"/>
      <c r="L22" s="63"/>
      <c r="M22" s="63"/>
      <c r="N22" s="63"/>
      <c r="O22" s="63"/>
      <c r="P22" s="63"/>
      <c r="Q22" s="63"/>
      <c r="R22" s="63"/>
      <c r="S22" s="63"/>
      <c r="T22" s="63"/>
      <c r="U22" s="63"/>
      <c r="V22" s="63"/>
      <c r="W22" s="63"/>
      <c r="X22" s="31"/>
      <c r="Y22" s="27"/>
      <c r="Z22" s="32"/>
      <c r="AA22" s="33"/>
      <c r="AB22" s="34"/>
      <c r="AC22" s="32"/>
      <c r="AD22" s="35"/>
      <c r="AE22" s="36"/>
      <c r="AF22" s="49"/>
      <c r="AG22" s="35"/>
      <c r="AH22" s="37"/>
      <c r="AI22" s="36"/>
      <c r="AJ22" s="35"/>
      <c r="AK22" s="39"/>
      <c r="AL22" s="39"/>
      <c r="AM22" s="49"/>
      <c r="AN22" s="39"/>
      <c r="AO22" s="39"/>
      <c r="AP22" s="39"/>
      <c r="AQ22" s="39"/>
      <c r="AR22" s="39"/>
      <c r="AS22" s="39"/>
      <c r="AT22" s="49"/>
      <c r="AU22" s="39"/>
      <c r="AV22" s="39"/>
      <c r="AW22" s="39"/>
      <c r="AX22" s="39"/>
      <c r="AY22" s="39"/>
      <c r="AZ22" s="39"/>
      <c r="BA22" s="49"/>
    </row>
    <row r="23" spans="1:53" ht="80.099999999999994" customHeight="1" x14ac:dyDescent="0.3">
      <c r="A23" s="64"/>
      <c r="B23" s="58" t="str">
        <f>IFERROR(VLOOKUP($F23,Dashboard_PEI[[ENTREGABLE]:[Meta_2026]],2,0),"")</f>
        <v/>
      </c>
      <c r="C23" s="58" t="str">
        <f>IFERROR(VLOOKUP($F23,Dashboard_PEI[[ENTREGABLE]:[Meta_2026]],4,0),"")</f>
        <v/>
      </c>
      <c r="D23" s="59" t="str">
        <f>IFERROR(VLOOKUP($F23,Dashboard_PEI[[ENTREGABLE]:[Meta_2026]],6,0),"")</f>
        <v/>
      </c>
      <c r="E23" s="60"/>
      <c r="F23" s="27"/>
      <c r="G23" s="62" t="str">
        <f>IFERROR(VLOOKUP($F23,Dashboard_PEI[[ENTREGABLE]:[Meta_2026]],9,0),"")</f>
        <v/>
      </c>
      <c r="H23" s="62" t="str">
        <f t="array" ref="H23">IFERROR(SUM(VLOOKUP(F23,ENTREGABLES,{4;5;6},FALSE)),"")</f>
        <v/>
      </c>
      <c r="I23" s="62" t="str">
        <f>IFERROR(VLOOKUP($F23,Dashboard_PEI[[ENTREGABLES]:[UNIDAD DE MEDIDA]],2,0),"")</f>
        <v/>
      </c>
      <c r="J23" s="61"/>
      <c r="K23" s="29"/>
      <c r="L23" s="63"/>
      <c r="M23" s="63"/>
      <c r="N23" s="63"/>
      <c r="O23" s="63"/>
      <c r="P23" s="63"/>
      <c r="Q23" s="63"/>
      <c r="R23" s="63"/>
      <c r="S23" s="63"/>
      <c r="T23" s="63"/>
      <c r="U23" s="63"/>
      <c r="V23" s="63"/>
      <c r="W23" s="63"/>
      <c r="X23" s="31"/>
      <c r="Y23" s="27"/>
      <c r="Z23" s="32"/>
      <c r="AA23" s="33"/>
      <c r="AB23" s="34"/>
      <c r="AC23" s="32"/>
      <c r="AD23" s="35"/>
      <c r="AE23" s="36"/>
      <c r="AF23" s="49"/>
      <c r="AG23" s="35"/>
      <c r="AH23" s="37"/>
      <c r="AI23" s="36"/>
      <c r="AJ23" s="35"/>
      <c r="AK23" s="39"/>
      <c r="AL23" s="39"/>
      <c r="AM23" s="49"/>
      <c r="AN23" s="39"/>
      <c r="AO23" s="39"/>
      <c r="AP23" s="39"/>
      <c r="AQ23" s="39"/>
      <c r="AR23" s="39"/>
      <c r="AS23" s="39"/>
      <c r="AT23" s="49"/>
      <c r="AU23" s="39"/>
      <c r="AV23" s="39"/>
      <c r="AW23" s="39"/>
      <c r="AX23" s="39"/>
      <c r="AY23" s="39"/>
      <c r="AZ23" s="39"/>
      <c r="BA23" s="49"/>
    </row>
    <row r="24" spans="1:53" ht="80.099999999999994" customHeight="1" x14ac:dyDescent="0.3">
      <c r="A24" s="64"/>
      <c r="B24" s="58" t="str">
        <f>IFERROR(VLOOKUP($F24,Dashboard_PEI[[ENTREGABLE]:[Meta_2026]],2,0),"")</f>
        <v/>
      </c>
      <c r="C24" s="58" t="str">
        <f>IFERROR(VLOOKUP($F24,Dashboard_PEI[[ENTREGABLE]:[Meta_2026]],4,0),"")</f>
        <v/>
      </c>
      <c r="D24" s="59" t="str">
        <f>IFERROR(VLOOKUP($F24,Dashboard_PEI[[ENTREGABLE]:[Meta_2026]],6,0),"")</f>
        <v/>
      </c>
      <c r="E24" s="60"/>
      <c r="F24" s="27"/>
      <c r="G24" s="62" t="str">
        <f>IFERROR(VLOOKUP($F24,Dashboard_PEI[[ENTREGABLE]:[Meta_2026]],9,0),"")</f>
        <v/>
      </c>
      <c r="H24" s="62" t="str">
        <f t="array" ref="H24">IFERROR(SUM(VLOOKUP(F24,ENTREGABLES,{4;5;6},FALSE)),"")</f>
        <v/>
      </c>
      <c r="I24" s="62" t="str">
        <f>IFERROR(VLOOKUP($F24,Dashboard_PEI[[ENTREGABLES]:[UNIDAD DE MEDIDA]],2,0),"")</f>
        <v/>
      </c>
      <c r="J24" s="61"/>
      <c r="K24" s="29"/>
      <c r="L24" s="63"/>
      <c r="M24" s="63"/>
      <c r="N24" s="63"/>
      <c r="O24" s="63"/>
      <c r="P24" s="63"/>
      <c r="Q24" s="63"/>
      <c r="R24" s="63"/>
      <c r="S24" s="63"/>
      <c r="T24" s="63"/>
      <c r="U24" s="63"/>
      <c r="V24" s="63"/>
      <c r="W24" s="63"/>
      <c r="X24" s="31"/>
      <c r="Y24" s="27"/>
      <c r="Z24" s="32"/>
      <c r="AA24" s="33"/>
      <c r="AB24" s="34"/>
      <c r="AC24" s="32"/>
      <c r="AD24" s="35"/>
      <c r="AE24" s="36"/>
      <c r="AF24" s="49"/>
      <c r="AG24" s="35"/>
      <c r="AH24" s="37"/>
      <c r="AI24" s="36"/>
      <c r="AJ24" s="35"/>
      <c r="AK24" s="39"/>
      <c r="AL24" s="39"/>
      <c r="AM24" s="49"/>
      <c r="AN24" s="39"/>
      <c r="AO24" s="39"/>
      <c r="AP24" s="39"/>
      <c r="AQ24" s="39"/>
      <c r="AR24" s="39"/>
      <c r="AS24" s="39"/>
      <c r="AT24" s="49"/>
      <c r="AU24" s="39"/>
      <c r="AV24" s="39"/>
      <c r="AW24" s="39"/>
      <c r="AX24" s="39"/>
      <c r="AY24" s="39"/>
      <c r="AZ24" s="39"/>
      <c r="BA24" s="49"/>
    </row>
    <row r="25" spans="1:53" ht="80.099999999999994" customHeight="1" x14ac:dyDescent="0.3">
      <c r="A25" s="64"/>
      <c r="B25" s="58" t="str">
        <f>IFERROR(VLOOKUP($F25,Dashboard_PEI[[ENTREGABLE]:[Meta_2026]],2,0),"")</f>
        <v/>
      </c>
      <c r="C25" s="58" t="str">
        <f>IFERROR(VLOOKUP($F25,Dashboard_PEI[[ENTREGABLE]:[Meta_2026]],4,0),"")</f>
        <v/>
      </c>
      <c r="D25" s="59" t="str">
        <f>IFERROR(VLOOKUP($F25,Dashboard_PEI[[ENTREGABLE]:[Meta_2026]],6,0),"")</f>
        <v/>
      </c>
      <c r="E25" s="60"/>
      <c r="F25" s="27"/>
      <c r="G25" s="62" t="str">
        <f>IFERROR(VLOOKUP($F25,Dashboard_PEI[[ENTREGABLE]:[Meta_2026]],9,0),"")</f>
        <v/>
      </c>
      <c r="H25" s="62" t="str">
        <f t="array" ref="H25">IFERROR(SUM(VLOOKUP(F25,ENTREGABLES,{4;5;6},FALSE)),"")</f>
        <v/>
      </c>
      <c r="I25" s="62" t="str">
        <f>IFERROR(VLOOKUP($F25,Dashboard_PEI[[ENTREGABLES]:[UNIDAD DE MEDIDA]],2,0),"")</f>
        <v/>
      </c>
      <c r="J25" s="61"/>
      <c r="K25" s="29"/>
      <c r="L25" s="63"/>
      <c r="M25" s="63"/>
      <c r="N25" s="63"/>
      <c r="O25" s="63"/>
      <c r="P25" s="63"/>
      <c r="Q25" s="63"/>
      <c r="R25" s="63"/>
      <c r="S25" s="63"/>
      <c r="T25" s="63"/>
      <c r="U25" s="63"/>
      <c r="V25" s="63"/>
      <c r="W25" s="63"/>
      <c r="X25" s="31"/>
      <c r="Y25" s="27"/>
      <c r="Z25" s="32"/>
      <c r="AA25" s="33"/>
      <c r="AB25" s="34"/>
      <c r="AC25" s="32"/>
      <c r="AD25" s="35"/>
      <c r="AE25" s="36"/>
      <c r="AF25" s="49"/>
      <c r="AG25" s="35"/>
      <c r="AH25" s="37"/>
      <c r="AI25" s="36"/>
      <c r="AJ25" s="35"/>
      <c r="AK25" s="39"/>
      <c r="AL25" s="39"/>
      <c r="AM25" s="49"/>
      <c r="AN25" s="39"/>
      <c r="AO25" s="39"/>
      <c r="AP25" s="39"/>
      <c r="AQ25" s="39"/>
      <c r="AR25" s="39"/>
      <c r="AS25" s="39"/>
      <c r="AT25" s="49"/>
      <c r="AU25" s="39"/>
      <c r="AV25" s="39"/>
      <c r="AW25" s="39"/>
      <c r="AX25" s="39"/>
      <c r="AY25" s="39"/>
      <c r="AZ25" s="39"/>
      <c r="BA25" s="49"/>
    </row>
    <row r="26" spans="1:53" ht="80.099999999999994" customHeight="1" x14ac:dyDescent="0.3">
      <c r="A26" s="64"/>
      <c r="B26" s="58" t="str">
        <f>IFERROR(VLOOKUP($F26,Dashboard_PEI[[ENTREGABLE]:[Meta_2026]],2,0),"")</f>
        <v/>
      </c>
      <c r="C26" s="58" t="str">
        <f>IFERROR(VLOOKUP($F26,Dashboard_PEI[[ENTREGABLE]:[Meta_2026]],4,0),"")</f>
        <v/>
      </c>
      <c r="D26" s="59" t="str">
        <f>IFERROR(VLOOKUP($F26,Dashboard_PEI[[ENTREGABLE]:[Meta_2026]],6,0),"")</f>
        <v/>
      </c>
      <c r="E26" s="60"/>
      <c r="F26" s="27"/>
      <c r="G26" s="62" t="str">
        <f>IFERROR(VLOOKUP($F26,Dashboard_PEI[[ENTREGABLE]:[Meta_2026]],9,0),"")</f>
        <v/>
      </c>
      <c r="H26" s="62" t="str">
        <f t="array" ref="H26">IFERROR(SUM(VLOOKUP(F26,ENTREGABLES,{4;5;6},FALSE)),"")</f>
        <v/>
      </c>
      <c r="I26" s="62" t="str">
        <f>IFERROR(VLOOKUP($F26,Dashboard_PEI[[ENTREGABLES]:[UNIDAD DE MEDIDA]],2,0),"")</f>
        <v/>
      </c>
      <c r="J26" s="61"/>
      <c r="K26" s="29"/>
      <c r="L26" s="63"/>
      <c r="M26" s="63"/>
      <c r="N26" s="63"/>
      <c r="O26" s="63"/>
      <c r="P26" s="63"/>
      <c r="Q26" s="63"/>
      <c r="R26" s="63"/>
      <c r="S26" s="63"/>
      <c r="T26" s="63"/>
      <c r="U26" s="63"/>
      <c r="V26" s="63"/>
      <c r="W26" s="63"/>
      <c r="X26" s="31"/>
      <c r="Y26" s="27"/>
      <c r="Z26" s="32"/>
      <c r="AA26" s="33"/>
      <c r="AB26" s="34"/>
      <c r="AC26" s="32"/>
      <c r="AD26" s="35"/>
      <c r="AE26" s="36"/>
      <c r="AF26" s="49"/>
      <c r="AG26" s="35"/>
      <c r="AH26" s="37"/>
      <c r="AI26" s="36"/>
      <c r="AJ26" s="35"/>
      <c r="AK26" s="39"/>
      <c r="AL26" s="39"/>
      <c r="AM26" s="49"/>
      <c r="AN26" s="39"/>
      <c r="AO26" s="39"/>
      <c r="AP26" s="39"/>
      <c r="AQ26" s="39"/>
      <c r="AR26" s="39"/>
      <c r="AS26" s="39"/>
      <c r="AT26" s="49"/>
      <c r="AU26" s="39"/>
      <c r="AV26" s="39"/>
      <c r="AW26" s="39"/>
      <c r="AX26" s="39"/>
      <c r="AY26" s="39"/>
      <c r="AZ26" s="39"/>
      <c r="BA26" s="49"/>
    </row>
    <row r="27" spans="1:53" ht="80.099999999999994" customHeight="1" x14ac:dyDescent="0.3">
      <c r="A27" s="64"/>
      <c r="B27" s="58" t="str">
        <f>IFERROR(VLOOKUP($F27,Dashboard_PEI[[ENTREGABLE]:[Meta_2026]],2,0),"")</f>
        <v/>
      </c>
      <c r="C27" s="58" t="str">
        <f>IFERROR(VLOOKUP($F27,Dashboard_PEI[[ENTREGABLE]:[Meta_2026]],4,0),"")</f>
        <v/>
      </c>
      <c r="D27" s="59" t="str">
        <f>IFERROR(VLOOKUP($F27,Dashboard_PEI[[ENTREGABLE]:[Meta_2026]],6,0),"")</f>
        <v/>
      </c>
      <c r="E27" s="60"/>
      <c r="F27" s="27"/>
      <c r="G27" s="62" t="str">
        <f>IFERROR(VLOOKUP($F27,Dashboard_PEI[[ENTREGABLE]:[Meta_2026]],9,0),"")</f>
        <v/>
      </c>
      <c r="H27" s="62" t="str">
        <f t="array" ref="H27">IFERROR(SUM(VLOOKUP(F27,ENTREGABLES,{4;5;6},FALSE)),"")</f>
        <v/>
      </c>
      <c r="I27" s="62" t="str">
        <f>IFERROR(VLOOKUP($F27,Dashboard_PEI[[ENTREGABLES]:[UNIDAD DE MEDIDA]],2,0),"")</f>
        <v/>
      </c>
      <c r="J27" s="61"/>
      <c r="K27" s="29"/>
      <c r="L27" s="63"/>
      <c r="M27" s="63"/>
      <c r="N27" s="63"/>
      <c r="O27" s="63"/>
      <c r="P27" s="63"/>
      <c r="Q27" s="63"/>
      <c r="R27" s="63"/>
      <c r="S27" s="63"/>
      <c r="T27" s="63"/>
      <c r="U27" s="63"/>
      <c r="V27" s="63"/>
      <c r="W27" s="63"/>
      <c r="X27" s="31"/>
      <c r="Y27" s="27"/>
      <c r="Z27" s="32"/>
      <c r="AA27" s="33"/>
      <c r="AB27" s="34"/>
      <c r="AC27" s="32"/>
      <c r="AD27" s="35"/>
      <c r="AE27" s="36"/>
      <c r="AF27" s="49"/>
      <c r="AG27" s="35"/>
      <c r="AH27" s="37"/>
      <c r="AI27" s="36"/>
      <c r="AJ27" s="35"/>
      <c r="AK27" s="39"/>
      <c r="AL27" s="39"/>
      <c r="AM27" s="49"/>
      <c r="AN27" s="39"/>
      <c r="AO27" s="39"/>
      <c r="AP27" s="39"/>
      <c r="AQ27" s="39"/>
      <c r="AR27" s="39"/>
      <c r="AS27" s="39"/>
      <c r="AT27" s="49"/>
      <c r="AU27" s="39"/>
      <c r="AV27" s="39"/>
      <c r="AW27" s="39"/>
      <c r="AX27" s="39"/>
      <c r="AY27" s="39"/>
      <c r="AZ27" s="39"/>
      <c r="BA27" s="49"/>
    </row>
    <row r="28" spans="1:53" ht="80.099999999999994" customHeight="1" x14ac:dyDescent="0.3">
      <c r="A28" s="64"/>
      <c r="B28" s="58" t="str">
        <f>IFERROR(VLOOKUP($F28,Dashboard_PEI[[ENTREGABLE]:[Meta_2026]],2,0),"")</f>
        <v/>
      </c>
      <c r="C28" s="58" t="str">
        <f>IFERROR(VLOOKUP($F28,Dashboard_PEI[[ENTREGABLE]:[Meta_2026]],4,0),"")</f>
        <v/>
      </c>
      <c r="D28" s="59" t="str">
        <f>IFERROR(VLOOKUP($F28,Dashboard_PEI[[ENTREGABLE]:[Meta_2026]],6,0),"")</f>
        <v/>
      </c>
      <c r="E28" s="60"/>
      <c r="F28" s="27"/>
      <c r="G28" s="62" t="str">
        <f>IFERROR(VLOOKUP($F28,Dashboard_PEI[[ENTREGABLE]:[Meta_2026]],9,0),"")</f>
        <v/>
      </c>
      <c r="H28" s="62" t="str">
        <f t="array" ref="H28">IFERROR(SUM(VLOOKUP(F28,ENTREGABLES,{4;5;6},FALSE)),"")</f>
        <v/>
      </c>
      <c r="I28" s="62" t="str">
        <f>IFERROR(VLOOKUP($F28,Dashboard_PEI[[ENTREGABLES]:[UNIDAD DE MEDIDA]],2,0),"")</f>
        <v/>
      </c>
      <c r="J28" s="61"/>
      <c r="K28" s="29"/>
      <c r="L28" s="63"/>
      <c r="M28" s="63"/>
      <c r="N28" s="63"/>
      <c r="O28" s="63"/>
      <c r="P28" s="63"/>
      <c r="Q28" s="63"/>
      <c r="R28" s="63"/>
      <c r="S28" s="63"/>
      <c r="T28" s="63"/>
      <c r="U28" s="63"/>
      <c r="V28" s="63"/>
      <c r="W28" s="63"/>
      <c r="X28" s="31"/>
      <c r="Y28" s="27"/>
      <c r="Z28" s="32"/>
      <c r="AA28" s="33"/>
      <c r="AB28" s="34"/>
      <c r="AC28" s="32"/>
      <c r="AD28" s="35"/>
      <c r="AE28" s="36"/>
      <c r="AF28" s="49"/>
      <c r="AG28" s="35"/>
      <c r="AH28" s="37"/>
      <c r="AI28" s="36"/>
      <c r="AJ28" s="35"/>
      <c r="AK28" s="39"/>
      <c r="AL28" s="39"/>
      <c r="AM28" s="49"/>
      <c r="AN28" s="39"/>
      <c r="AO28" s="39"/>
      <c r="AP28" s="39"/>
      <c r="AQ28" s="39"/>
      <c r="AR28" s="39"/>
      <c r="AS28" s="39"/>
      <c r="AT28" s="49"/>
      <c r="AU28" s="39"/>
      <c r="AV28" s="39"/>
      <c r="AW28" s="39"/>
      <c r="AX28" s="39"/>
      <c r="AY28" s="39"/>
      <c r="AZ28" s="39"/>
      <c r="BA28" s="49"/>
    </row>
    <row r="29" spans="1:53" ht="80.099999999999994" customHeight="1" x14ac:dyDescent="0.3">
      <c r="A29" s="64"/>
      <c r="B29" s="58" t="str">
        <f>IFERROR(VLOOKUP($F29,Dashboard_PEI[[ENTREGABLE]:[Meta_2026]],2,0),"")</f>
        <v/>
      </c>
      <c r="C29" s="58" t="str">
        <f>IFERROR(VLOOKUP($F29,Dashboard_PEI[[ENTREGABLE]:[Meta_2026]],4,0),"")</f>
        <v/>
      </c>
      <c r="D29" s="59" t="str">
        <f>IFERROR(VLOOKUP($F29,Dashboard_PEI[[ENTREGABLE]:[Meta_2026]],6,0),"")</f>
        <v/>
      </c>
      <c r="E29" s="60"/>
      <c r="F29" s="27"/>
      <c r="G29" s="62" t="str">
        <f>IFERROR(VLOOKUP($F29,Dashboard_PEI[[ENTREGABLE]:[Meta_2026]],9,0),"")</f>
        <v/>
      </c>
      <c r="H29" s="62" t="str">
        <f t="array" ref="H29">IFERROR(SUM(VLOOKUP(F29,ENTREGABLES,{4;5;6},FALSE)),"")</f>
        <v/>
      </c>
      <c r="I29" s="62" t="str">
        <f>IFERROR(VLOOKUP($F29,Dashboard_PEI[[ENTREGABLES]:[UNIDAD DE MEDIDA]],2,0),"")</f>
        <v/>
      </c>
      <c r="J29" s="61"/>
      <c r="K29" s="29"/>
      <c r="L29" s="63"/>
      <c r="M29" s="63"/>
      <c r="N29" s="63"/>
      <c r="O29" s="63"/>
      <c r="P29" s="63"/>
      <c r="Q29" s="63"/>
      <c r="R29" s="63"/>
      <c r="S29" s="63"/>
      <c r="T29" s="63"/>
      <c r="U29" s="63"/>
      <c r="V29" s="63"/>
      <c r="W29" s="63"/>
      <c r="X29" s="31"/>
      <c r="Y29" s="27"/>
      <c r="Z29" s="32"/>
      <c r="AA29" s="33"/>
      <c r="AB29" s="34"/>
      <c r="AC29" s="32"/>
      <c r="AD29" s="35"/>
      <c r="AE29" s="36"/>
      <c r="AF29" s="49"/>
      <c r="AG29" s="35"/>
      <c r="AH29" s="37"/>
      <c r="AI29" s="36"/>
      <c r="AJ29" s="35"/>
      <c r="AK29" s="39"/>
      <c r="AL29" s="39"/>
      <c r="AM29" s="49"/>
      <c r="AN29" s="39"/>
      <c r="AO29" s="39"/>
      <c r="AP29" s="39"/>
      <c r="AQ29" s="39"/>
      <c r="AR29" s="39"/>
      <c r="AS29" s="39"/>
      <c r="AT29" s="49"/>
      <c r="AU29" s="39"/>
      <c r="AV29" s="39"/>
      <c r="AW29" s="39"/>
      <c r="AX29" s="39"/>
      <c r="AY29" s="39"/>
      <c r="AZ29" s="39"/>
      <c r="BA29" s="49"/>
    </row>
    <row r="30" spans="1:53" ht="80.099999999999994" customHeight="1" x14ac:dyDescent="0.3">
      <c r="A30" s="64"/>
      <c r="B30" s="58" t="str">
        <f>IFERROR(VLOOKUP($F30,Dashboard_PEI[[ENTREGABLE]:[Meta_2026]],2,0),"")</f>
        <v/>
      </c>
      <c r="C30" s="58" t="str">
        <f>IFERROR(VLOOKUP($F30,Dashboard_PEI[[ENTREGABLE]:[Meta_2026]],4,0),"")</f>
        <v/>
      </c>
      <c r="D30" s="59" t="str">
        <f>IFERROR(VLOOKUP($F30,Dashboard_PEI[[ENTREGABLE]:[Meta_2026]],6,0),"")</f>
        <v/>
      </c>
      <c r="E30" s="60"/>
      <c r="F30" s="27"/>
      <c r="G30" s="62" t="str">
        <f>IFERROR(VLOOKUP($F30,Dashboard_PEI[[ENTREGABLE]:[Meta_2026]],9,0),"")</f>
        <v/>
      </c>
      <c r="H30" s="62" t="str">
        <f t="array" ref="H30">IFERROR(SUM(VLOOKUP(F30,ENTREGABLES,{4;5;6},FALSE)),"")</f>
        <v/>
      </c>
      <c r="I30" s="62" t="str">
        <f>IFERROR(VLOOKUP($F30,Dashboard_PEI[[ENTREGABLES]:[UNIDAD DE MEDIDA]],2,0),"")</f>
        <v/>
      </c>
      <c r="J30" s="61"/>
      <c r="K30" s="29"/>
      <c r="L30" s="63"/>
      <c r="M30" s="63"/>
      <c r="N30" s="63"/>
      <c r="O30" s="63"/>
      <c r="P30" s="63"/>
      <c r="Q30" s="63"/>
      <c r="R30" s="63"/>
      <c r="S30" s="63"/>
      <c r="T30" s="63"/>
      <c r="U30" s="63"/>
      <c r="V30" s="63"/>
      <c r="W30" s="63"/>
      <c r="X30" s="31"/>
      <c r="Y30" s="27"/>
      <c r="Z30" s="32"/>
      <c r="AA30" s="33"/>
      <c r="AB30" s="34"/>
      <c r="AC30" s="32"/>
      <c r="AD30" s="35"/>
      <c r="AE30" s="36"/>
      <c r="AF30" s="49"/>
      <c r="AG30" s="35"/>
      <c r="AH30" s="37"/>
      <c r="AI30" s="36"/>
      <c r="AJ30" s="35"/>
      <c r="AK30" s="39"/>
      <c r="AL30" s="39"/>
      <c r="AM30" s="49"/>
      <c r="AN30" s="39"/>
      <c r="AO30" s="39"/>
      <c r="AP30" s="39"/>
      <c r="AQ30" s="39"/>
      <c r="AR30" s="39"/>
      <c r="AS30" s="39"/>
      <c r="AT30" s="49"/>
      <c r="AU30" s="39"/>
      <c r="AV30" s="39"/>
      <c r="AW30" s="39"/>
      <c r="AX30" s="39"/>
      <c r="AY30" s="39"/>
      <c r="AZ30" s="39"/>
      <c r="BA30" s="49"/>
    </row>
    <row r="31" spans="1:53" ht="80.099999999999994" customHeight="1" x14ac:dyDescent="0.3">
      <c r="A31" s="64"/>
      <c r="B31" s="58" t="str">
        <f>IFERROR(VLOOKUP($F31,Dashboard_PEI[[ENTREGABLE]:[Meta_2026]],2,0),"")</f>
        <v/>
      </c>
      <c r="C31" s="58" t="str">
        <f>IFERROR(VLOOKUP($F31,Dashboard_PEI[[ENTREGABLE]:[Meta_2026]],4,0),"")</f>
        <v/>
      </c>
      <c r="D31" s="59" t="str">
        <f>IFERROR(VLOOKUP($F31,Dashboard_PEI[[ENTREGABLE]:[Meta_2026]],6,0),"")</f>
        <v/>
      </c>
      <c r="E31" s="60"/>
      <c r="F31" s="27"/>
      <c r="G31" s="62" t="str">
        <f>IFERROR(VLOOKUP($F31,Dashboard_PEI[[ENTREGABLE]:[Meta_2026]],9,0),"")</f>
        <v/>
      </c>
      <c r="H31" s="62" t="str">
        <f t="array" ref="H31">IFERROR(SUM(VLOOKUP(F31,ENTREGABLES,{4;5;6},FALSE)),"")</f>
        <v/>
      </c>
      <c r="I31" s="62" t="str">
        <f>IFERROR(VLOOKUP($F31,Dashboard_PEI[[ENTREGABLES]:[UNIDAD DE MEDIDA]],2,0),"")</f>
        <v/>
      </c>
      <c r="J31" s="61"/>
      <c r="K31" s="29"/>
      <c r="L31" s="63"/>
      <c r="M31" s="63"/>
      <c r="N31" s="63"/>
      <c r="O31" s="63"/>
      <c r="P31" s="63"/>
      <c r="Q31" s="63"/>
      <c r="R31" s="63"/>
      <c r="S31" s="63"/>
      <c r="T31" s="63"/>
      <c r="U31" s="63"/>
      <c r="V31" s="63"/>
      <c r="W31" s="63"/>
      <c r="X31" s="31"/>
      <c r="Y31" s="27"/>
      <c r="Z31" s="32"/>
      <c r="AA31" s="33"/>
      <c r="AB31" s="34"/>
      <c r="AC31" s="32"/>
      <c r="AD31" s="35"/>
      <c r="AE31" s="36"/>
      <c r="AF31" s="49"/>
      <c r="AG31" s="35"/>
      <c r="AH31" s="37"/>
      <c r="AI31" s="36"/>
      <c r="AJ31" s="35"/>
      <c r="AK31" s="39"/>
      <c r="AL31" s="39"/>
      <c r="AM31" s="49"/>
      <c r="AN31" s="39"/>
      <c r="AO31" s="39"/>
      <c r="AP31" s="39"/>
      <c r="AQ31" s="39"/>
      <c r="AR31" s="39"/>
      <c r="AS31" s="39"/>
      <c r="AT31" s="49"/>
      <c r="AU31" s="39"/>
      <c r="AV31" s="39"/>
      <c r="AW31" s="39"/>
      <c r="AX31" s="39"/>
      <c r="AY31" s="39"/>
      <c r="AZ31" s="39"/>
      <c r="BA31" s="49"/>
    </row>
    <row r="32" spans="1:53" ht="80.099999999999994" customHeight="1" x14ac:dyDescent="0.3">
      <c r="A32" s="64"/>
      <c r="B32" s="58" t="str">
        <f>IFERROR(VLOOKUP($F32,Dashboard_PEI[[ENTREGABLE]:[Meta_2026]],2,0),"")</f>
        <v/>
      </c>
      <c r="C32" s="58" t="str">
        <f>IFERROR(VLOOKUP($F32,Dashboard_PEI[[ENTREGABLE]:[Meta_2026]],4,0),"")</f>
        <v/>
      </c>
      <c r="D32" s="59" t="str">
        <f>IFERROR(VLOOKUP($F32,Dashboard_PEI[[ENTREGABLE]:[Meta_2026]],6,0),"")</f>
        <v/>
      </c>
      <c r="E32" s="60"/>
      <c r="F32" s="27"/>
      <c r="G32" s="62" t="str">
        <f>IFERROR(VLOOKUP($F32,Dashboard_PEI[[ENTREGABLE]:[Meta_2026]],9,0),"")</f>
        <v/>
      </c>
      <c r="H32" s="62" t="str">
        <f t="array" ref="H32">IFERROR(SUM(VLOOKUP(F32,ENTREGABLES,{4;5;6},FALSE)),"")</f>
        <v/>
      </c>
      <c r="I32" s="62" t="str">
        <f>IFERROR(VLOOKUP($F32,Dashboard_PEI[[ENTREGABLES]:[UNIDAD DE MEDIDA]],2,0),"")</f>
        <v/>
      </c>
      <c r="J32" s="61"/>
      <c r="K32" s="29"/>
      <c r="L32" s="63"/>
      <c r="M32" s="63"/>
      <c r="N32" s="63"/>
      <c r="O32" s="63"/>
      <c r="P32" s="63"/>
      <c r="Q32" s="63"/>
      <c r="R32" s="63"/>
      <c r="S32" s="63"/>
      <c r="T32" s="63"/>
      <c r="U32" s="63"/>
      <c r="V32" s="63"/>
      <c r="W32" s="63"/>
      <c r="X32" s="31"/>
      <c r="Y32" s="27"/>
      <c r="Z32" s="39"/>
      <c r="AA32" s="40"/>
      <c r="AB32" s="41"/>
      <c r="AC32" s="39"/>
      <c r="AD32" s="39"/>
      <c r="AE32" s="41"/>
      <c r="AF32" s="49"/>
      <c r="AG32" s="39"/>
      <c r="AH32" s="40"/>
      <c r="AI32" s="41"/>
      <c r="AJ32" s="39"/>
      <c r="AK32" s="39"/>
      <c r="AL32" s="39"/>
      <c r="AM32" s="49"/>
      <c r="AN32" s="39"/>
      <c r="AO32" s="39"/>
      <c r="AP32" s="39"/>
      <c r="AQ32" s="39"/>
      <c r="AR32" s="39"/>
      <c r="AS32" s="39"/>
      <c r="AT32" s="49"/>
      <c r="AU32" s="39"/>
      <c r="AV32" s="39"/>
      <c r="AW32" s="39"/>
      <c r="AX32" s="39"/>
      <c r="AY32" s="39"/>
      <c r="AZ32" s="39"/>
      <c r="BA32" s="49"/>
    </row>
    <row r="33" spans="1:53" ht="80.099999999999994" customHeight="1" x14ac:dyDescent="0.3">
      <c r="A33" s="64"/>
      <c r="B33" s="58" t="str">
        <f>IFERROR(VLOOKUP($F33,Dashboard_PEI[[ENTREGABLE]:[Meta_2026]],2,0),"")</f>
        <v/>
      </c>
      <c r="C33" s="58" t="str">
        <f>IFERROR(VLOOKUP($F33,Dashboard_PEI[[ENTREGABLE]:[Meta_2026]],4,0),"")</f>
        <v/>
      </c>
      <c r="D33" s="59" t="str">
        <f>IFERROR(VLOOKUP($F33,Dashboard_PEI[[ENTREGABLE]:[Meta_2026]],6,0),"")</f>
        <v/>
      </c>
      <c r="E33" s="60"/>
      <c r="F33" s="27"/>
      <c r="G33" s="62" t="str">
        <f>IFERROR(VLOOKUP($F33,Dashboard_PEI[[ENTREGABLE]:[Meta_2026]],9,0),"")</f>
        <v/>
      </c>
      <c r="H33" s="62" t="str">
        <f t="array" ref="H33">IFERROR(SUM(VLOOKUP(F33,ENTREGABLES,{4;5;6},FALSE)),"")</f>
        <v/>
      </c>
      <c r="I33" s="62" t="str">
        <f>IFERROR(VLOOKUP($F33,Dashboard_PEI[[ENTREGABLES]:[UNIDAD DE MEDIDA]],2,0),"")</f>
        <v/>
      </c>
      <c r="J33" s="61"/>
      <c r="K33" s="29"/>
      <c r="L33" s="63"/>
      <c r="M33" s="63"/>
      <c r="N33" s="63"/>
      <c r="O33" s="63"/>
      <c r="P33" s="63"/>
      <c r="Q33" s="63"/>
      <c r="R33" s="63"/>
      <c r="S33" s="63"/>
      <c r="T33" s="63"/>
      <c r="U33" s="63"/>
      <c r="V33" s="63"/>
      <c r="W33" s="63"/>
      <c r="X33" s="31"/>
      <c r="Y33" s="27"/>
      <c r="Z33" s="39"/>
      <c r="AA33" s="40"/>
      <c r="AB33" s="41"/>
      <c r="AC33" s="39"/>
      <c r="AD33" s="39"/>
      <c r="AE33" s="41"/>
      <c r="AF33" s="49"/>
      <c r="AG33" s="39"/>
      <c r="AH33" s="40"/>
      <c r="AI33" s="41"/>
      <c r="AJ33" s="39"/>
      <c r="AK33" s="39"/>
      <c r="AL33" s="39"/>
      <c r="AM33" s="49"/>
      <c r="AN33" s="39"/>
      <c r="AO33" s="39"/>
      <c r="AP33" s="39"/>
      <c r="AQ33" s="39"/>
      <c r="AR33" s="39"/>
      <c r="AS33" s="39"/>
      <c r="AT33" s="49"/>
      <c r="AU33" s="39"/>
      <c r="AV33" s="39"/>
      <c r="AW33" s="39"/>
      <c r="AX33" s="39"/>
      <c r="AY33" s="39"/>
      <c r="AZ33" s="39"/>
      <c r="BA33" s="49"/>
    </row>
    <row r="34" spans="1:53" ht="80.099999999999994" customHeight="1" x14ac:dyDescent="0.3">
      <c r="A34" s="64"/>
      <c r="B34" s="58" t="str">
        <f>IFERROR(VLOOKUP($F34,Dashboard_PEI[[ENTREGABLE]:[Meta_2026]],2,0),"")</f>
        <v/>
      </c>
      <c r="C34" s="58" t="str">
        <f>IFERROR(VLOOKUP($F34,Dashboard_PEI[[ENTREGABLE]:[Meta_2026]],4,0),"")</f>
        <v/>
      </c>
      <c r="D34" s="59" t="str">
        <f>IFERROR(VLOOKUP($F34,Dashboard_PEI[[ENTREGABLE]:[Meta_2026]],6,0),"")</f>
        <v/>
      </c>
      <c r="E34" s="60"/>
      <c r="F34" s="27"/>
      <c r="G34" s="62" t="str">
        <f>IFERROR(VLOOKUP($F34,Dashboard_PEI[[ENTREGABLE]:[Meta_2026]],9,0),"")</f>
        <v/>
      </c>
      <c r="H34" s="62" t="str">
        <f t="array" ref="H34">IFERROR(SUM(VLOOKUP(F34,ENTREGABLES,{4;5;6},FALSE)),"")</f>
        <v/>
      </c>
      <c r="I34" s="62" t="str">
        <f>IFERROR(VLOOKUP($F34,Dashboard_PEI[[ENTREGABLES]:[UNIDAD DE MEDIDA]],2,0),"")</f>
        <v/>
      </c>
      <c r="J34" s="61"/>
      <c r="K34" s="29"/>
      <c r="L34" s="63"/>
      <c r="M34" s="63"/>
      <c r="N34" s="63"/>
      <c r="O34" s="63"/>
      <c r="P34" s="63"/>
      <c r="Q34" s="63"/>
      <c r="R34" s="63"/>
      <c r="S34" s="63"/>
      <c r="T34" s="63"/>
      <c r="U34" s="63"/>
      <c r="V34" s="63"/>
      <c r="W34" s="63"/>
      <c r="X34" s="31"/>
      <c r="Y34" s="27"/>
      <c r="Z34" s="39"/>
      <c r="AA34" s="40"/>
      <c r="AB34" s="41"/>
      <c r="AC34" s="39"/>
      <c r="AD34" s="39"/>
      <c r="AE34" s="41"/>
      <c r="AF34" s="49"/>
      <c r="AG34" s="39"/>
      <c r="AH34" s="40"/>
      <c r="AI34" s="41"/>
      <c r="AJ34" s="39"/>
      <c r="AK34" s="39"/>
      <c r="AL34" s="39"/>
      <c r="AM34" s="49"/>
      <c r="AN34" s="39"/>
      <c r="AO34" s="39"/>
      <c r="AP34" s="39"/>
      <c r="AQ34" s="39"/>
      <c r="AR34" s="39"/>
      <c r="AS34" s="39"/>
      <c r="AT34" s="49"/>
      <c r="AU34" s="39"/>
      <c r="AV34" s="39"/>
      <c r="AW34" s="39"/>
      <c r="AX34" s="39"/>
      <c r="AY34" s="39"/>
      <c r="AZ34" s="39"/>
      <c r="BA34" s="49"/>
    </row>
    <row r="35" spans="1:53" ht="80.099999999999994" customHeight="1" x14ac:dyDescent="0.3">
      <c r="A35" s="64"/>
      <c r="B35" s="58" t="str">
        <f>IFERROR(VLOOKUP($F35,Dashboard_PEI[[ENTREGABLE]:[Meta_2026]],2,0),"")</f>
        <v/>
      </c>
      <c r="C35" s="58" t="str">
        <f>IFERROR(VLOOKUP($F35,Dashboard_PEI[[ENTREGABLE]:[Meta_2026]],4,0),"")</f>
        <v/>
      </c>
      <c r="D35" s="59" t="str">
        <f>IFERROR(VLOOKUP($F35,Dashboard_PEI[[ENTREGABLE]:[Meta_2026]],6,0),"")</f>
        <v/>
      </c>
      <c r="E35" s="60"/>
      <c r="F35" s="27"/>
      <c r="G35" s="62" t="str">
        <f>IFERROR(VLOOKUP($F35,Dashboard_PEI[[ENTREGABLE]:[Meta_2026]],9,0),"")</f>
        <v/>
      </c>
      <c r="H35" s="62" t="str">
        <f t="array" ref="H35">IFERROR(SUM(VLOOKUP(F35,ENTREGABLES,{4;5;6},FALSE)),"")</f>
        <v/>
      </c>
      <c r="I35" s="62" t="str">
        <f>IFERROR(VLOOKUP($F35,Dashboard_PEI[[ENTREGABLES]:[UNIDAD DE MEDIDA]],2,0),"")</f>
        <v/>
      </c>
      <c r="J35" s="61"/>
      <c r="K35" s="29"/>
      <c r="L35" s="63"/>
      <c r="M35" s="63"/>
      <c r="N35" s="63"/>
      <c r="O35" s="63"/>
      <c r="P35" s="63"/>
      <c r="Q35" s="63"/>
      <c r="R35" s="63"/>
      <c r="S35" s="63"/>
      <c r="T35" s="63"/>
      <c r="U35" s="63"/>
      <c r="V35" s="63"/>
      <c r="W35" s="63"/>
      <c r="X35" s="31"/>
      <c r="Y35" s="27"/>
      <c r="Z35" s="39"/>
      <c r="AA35" s="40"/>
      <c r="AB35" s="41"/>
      <c r="AC35" s="39"/>
      <c r="AD35" s="39"/>
      <c r="AE35" s="41"/>
      <c r="AF35" s="49"/>
      <c r="AG35" s="39"/>
      <c r="AH35" s="40"/>
      <c r="AI35" s="41"/>
      <c r="AJ35" s="39"/>
      <c r="AK35" s="39"/>
      <c r="AL35" s="39"/>
      <c r="AM35" s="49"/>
      <c r="AN35" s="39"/>
      <c r="AO35" s="39"/>
      <c r="AP35" s="39"/>
      <c r="AQ35" s="39"/>
      <c r="AR35" s="39"/>
      <c r="AS35" s="39"/>
      <c r="AT35" s="49"/>
      <c r="AU35" s="39"/>
      <c r="AV35" s="39"/>
      <c r="AW35" s="39"/>
      <c r="AX35" s="39"/>
      <c r="AY35" s="39"/>
      <c r="AZ35" s="39"/>
      <c r="BA35" s="49"/>
    </row>
    <row r="36" spans="1:53" ht="80.099999999999994" customHeight="1" x14ac:dyDescent="0.3">
      <c r="A36" s="64"/>
      <c r="B36" s="58" t="str">
        <f>IFERROR(VLOOKUP($F36,Dashboard_PEI[[ENTREGABLE]:[Meta_2026]],2,0),"")</f>
        <v/>
      </c>
      <c r="C36" s="58" t="str">
        <f>IFERROR(VLOOKUP($F36,Dashboard_PEI[[ENTREGABLE]:[Meta_2026]],4,0),"")</f>
        <v/>
      </c>
      <c r="D36" s="59" t="str">
        <f>IFERROR(VLOOKUP($F36,Dashboard_PEI[[ENTREGABLE]:[Meta_2026]],6,0),"")</f>
        <v/>
      </c>
      <c r="E36" s="60"/>
      <c r="F36" s="27"/>
      <c r="G36" s="62" t="str">
        <f>IFERROR(VLOOKUP($F36,Dashboard_PEI[[ENTREGABLE]:[Meta_2026]],9,0),"")</f>
        <v/>
      </c>
      <c r="H36" s="62" t="str">
        <f t="array" ref="H36">IFERROR(SUM(VLOOKUP(F36,ENTREGABLES,{4;5;6},FALSE)),"")</f>
        <v/>
      </c>
      <c r="I36" s="62" t="str">
        <f>IFERROR(VLOOKUP($F36,Dashboard_PEI[[ENTREGABLES]:[UNIDAD DE MEDIDA]],2,0),"")</f>
        <v/>
      </c>
      <c r="J36" s="61"/>
      <c r="K36" s="29"/>
      <c r="L36" s="63"/>
      <c r="M36" s="63"/>
      <c r="N36" s="63"/>
      <c r="O36" s="63"/>
      <c r="P36" s="63"/>
      <c r="Q36" s="63"/>
      <c r="R36" s="63"/>
      <c r="S36" s="63"/>
      <c r="T36" s="63"/>
      <c r="U36" s="63"/>
      <c r="V36" s="63"/>
      <c r="W36" s="63"/>
      <c r="X36" s="31"/>
      <c r="Y36" s="27"/>
      <c r="Z36" s="39"/>
      <c r="AA36" s="40"/>
      <c r="AB36" s="41"/>
      <c r="AC36" s="39"/>
      <c r="AD36" s="39"/>
      <c r="AE36" s="41"/>
      <c r="AF36" s="49"/>
      <c r="AG36" s="39"/>
      <c r="AH36" s="40"/>
      <c r="AI36" s="41"/>
      <c r="AJ36" s="39"/>
      <c r="AK36" s="39"/>
      <c r="AL36" s="39"/>
      <c r="AM36" s="49"/>
      <c r="AN36" s="39"/>
      <c r="AO36" s="39"/>
      <c r="AP36" s="39"/>
      <c r="AQ36" s="39"/>
      <c r="AR36" s="39"/>
      <c r="AS36" s="39"/>
      <c r="AT36" s="49"/>
      <c r="AU36" s="39"/>
      <c r="AV36" s="39"/>
      <c r="AW36" s="39"/>
      <c r="AX36" s="39"/>
      <c r="AY36" s="39"/>
      <c r="AZ36" s="39"/>
      <c r="BA36" s="49"/>
    </row>
    <row r="37" spans="1:53" ht="80.099999999999994" customHeight="1" x14ac:dyDescent="0.3">
      <c r="A37" s="64"/>
      <c r="B37" s="58" t="str">
        <f>IFERROR(VLOOKUP($F37,Dashboard_PEI[[ENTREGABLE]:[Meta_2026]],2,0),"")</f>
        <v/>
      </c>
      <c r="C37" s="58" t="str">
        <f>IFERROR(VLOOKUP($F37,Dashboard_PEI[[ENTREGABLE]:[Meta_2026]],4,0),"")</f>
        <v/>
      </c>
      <c r="D37" s="59" t="str">
        <f>IFERROR(VLOOKUP($F37,Dashboard_PEI[[ENTREGABLE]:[Meta_2026]],6,0),"")</f>
        <v/>
      </c>
      <c r="E37" s="60"/>
      <c r="F37" s="27"/>
      <c r="G37" s="62" t="str">
        <f>IFERROR(VLOOKUP($F37,Dashboard_PEI[[ENTREGABLE]:[Meta_2026]],9,0),"")</f>
        <v/>
      </c>
      <c r="H37" s="62" t="str">
        <f t="array" ref="H37">IFERROR(SUM(VLOOKUP(F37,ENTREGABLES,{4;5;6},FALSE)),"")</f>
        <v/>
      </c>
      <c r="I37" s="62" t="str">
        <f>IFERROR(VLOOKUP($F37,Dashboard_PEI[[ENTREGABLES]:[UNIDAD DE MEDIDA]],2,0),"")</f>
        <v/>
      </c>
      <c r="J37" s="61"/>
      <c r="K37" s="29"/>
      <c r="L37" s="63"/>
      <c r="M37" s="63"/>
      <c r="N37" s="63"/>
      <c r="O37" s="63"/>
      <c r="P37" s="63"/>
      <c r="Q37" s="63"/>
      <c r="R37" s="63"/>
      <c r="S37" s="63"/>
      <c r="T37" s="63"/>
      <c r="U37" s="63"/>
      <c r="V37" s="63"/>
      <c r="W37" s="63"/>
      <c r="X37" s="31"/>
      <c r="Y37" s="27"/>
      <c r="Z37" s="39"/>
      <c r="AA37" s="40"/>
      <c r="AB37" s="41"/>
      <c r="AC37" s="39"/>
      <c r="AD37" s="39"/>
      <c r="AE37" s="41"/>
      <c r="AF37" s="49"/>
      <c r="AG37" s="39"/>
      <c r="AH37" s="40"/>
      <c r="AI37" s="41"/>
      <c r="AJ37" s="39"/>
      <c r="AK37" s="39"/>
      <c r="AL37" s="39"/>
      <c r="AM37" s="49"/>
      <c r="AN37" s="39"/>
      <c r="AO37" s="39"/>
      <c r="AP37" s="39"/>
      <c r="AQ37" s="39"/>
      <c r="AR37" s="39"/>
      <c r="AS37" s="39"/>
      <c r="AT37" s="49"/>
      <c r="AU37" s="39"/>
      <c r="AV37" s="39"/>
      <c r="AW37" s="39"/>
      <c r="AX37" s="39"/>
      <c r="AY37" s="39"/>
      <c r="AZ37" s="39"/>
      <c r="BA37" s="49"/>
    </row>
    <row r="38" spans="1:53" ht="80.099999999999994" customHeight="1" x14ac:dyDescent="0.3">
      <c r="A38" s="64"/>
      <c r="B38" s="58" t="str">
        <f>IFERROR(VLOOKUP($F38,Dashboard_PEI[[ENTREGABLE]:[Meta_2026]],2,0),"")</f>
        <v/>
      </c>
      <c r="C38" s="58" t="str">
        <f>IFERROR(VLOOKUP($F38,Dashboard_PEI[[ENTREGABLE]:[Meta_2026]],4,0),"")</f>
        <v/>
      </c>
      <c r="D38" s="59" t="str">
        <f>IFERROR(VLOOKUP($F38,Dashboard_PEI[[ENTREGABLE]:[Meta_2026]],6,0),"")</f>
        <v/>
      </c>
      <c r="E38" s="60"/>
      <c r="F38" s="27"/>
      <c r="G38" s="62" t="str">
        <f>IFERROR(VLOOKUP($F38,Dashboard_PEI[[ENTREGABLE]:[Meta_2026]],9,0),"")</f>
        <v/>
      </c>
      <c r="H38" s="62" t="str">
        <f t="array" ref="H38">IFERROR(SUM(VLOOKUP(F38,ENTREGABLES,{4;5;6},FALSE)),"")</f>
        <v/>
      </c>
      <c r="I38" s="62" t="str">
        <f>IFERROR(VLOOKUP($F38,Dashboard_PEI[[ENTREGABLES]:[UNIDAD DE MEDIDA]],2,0),"")</f>
        <v/>
      </c>
      <c r="J38" s="61"/>
      <c r="K38" s="29"/>
      <c r="L38" s="63"/>
      <c r="M38" s="63"/>
      <c r="N38" s="63"/>
      <c r="O38" s="63"/>
      <c r="P38" s="63"/>
      <c r="Q38" s="63"/>
      <c r="R38" s="63"/>
      <c r="S38" s="63"/>
      <c r="T38" s="63"/>
      <c r="U38" s="63"/>
      <c r="V38" s="63"/>
      <c r="W38" s="63"/>
      <c r="X38" s="31"/>
      <c r="Y38" s="27"/>
      <c r="Z38" s="39"/>
      <c r="AA38" s="40"/>
      <c r="AB38" s="41"/>
      <c r="AC38" s="39"/>
      <c r="AD38" s="39"/>
      <c r="AE38" s="41"/>
      <c r="AF38" s="49"/>
      <c r="AG38" s="39"/>
      <c r="AH38" s="40"/>
      <c r="AI38" s="41"/>
      <c r="AJ38" s="39"/>
      <c r="AK38" s="39"/>
      <c r="AL38" s="39"/>
      <c r="AM38" s="49"/>
      <c r="AN38" s="39"/>
      <c r="AO38" s="39"/>
      <c r="AP38" s="39"/>
      <c r="AQ38" s="39"/>
      <c r="AR38" s="39"/>
      <c r="AS38" s="39"/>
      <c r="AT38" s="49"/>
      <c r="AU38" s="39"/>
      <c r="AV38" s="39"/>
      <c r="AW38" s="39"/>
      <c r="AX38" s="39"/>
      <c r="AY38" s="39"/>
      <c r="AZ38" s="39"/>
      <c r="BA38" s="49"/>
    </row>
    <row r="39" spans="1:53" ht="80.099999999999994" customHeight="1" x14ac:dyDescent="0.3">
      <c r="A39" s="64"/>
      <c r="B39" s="58" t="str">
        <f>IFERROR(VLOOKUP($F39,Dashboard_PEI[[ENTREGABLE]:[Meta_2026]],2,0),"")</f>
        <v/>
      </c>
      <c r="C39" s="58" t="str">
        <f>IFERROR(VLOOKUP($F39,Dashboard_PEI[[ENTREGABLE]:[Meta_2026]],4,0),"")</f>
        <v/>
      </c>
      <c r="D39" s="59" t="str">
        <f>IFERROR(VLOOKUP($F39,Dashboard_PEI[[ENTREGABLE]:[Meta_2026]],6,0),"")</f>
        <v/>
      </c>
      <c r="E39" s="60"/>
      <c r="F39" s="27"/>
      <c r="G39" s="62" t="str">
        <f>IFERROR(VLOOKUP($F39,Dashboard_PEI[[ENTREGABLE]:[Meta_2026]],9,0),"")</f>
        <v/>
      </c>
      <c r="H39" s="62" t="str">
        <f t="array" ref="H39">IFERROR(SUM(VLOOKUP(F39,ENTREGABLES,{4;5;6},FALSE)),"")</f>
        <v/>
      </c>
      <c r="I39" s="62" t="str">
        <f>IFERROR(VLOOKUP($F39,Dashboard_PEI[[ENTREGABLES]:[UNIDAD DE MEDIDA]],2,0),"")</f>
        <v/>
      </c>
      <c r="J39" s="61"/>
      <c r="K39" s="29"/>
      <c r="L39" s="63"/>
      <c r="M39" s="63"/>
      <c r="N39" s="63"/>
      <c r="O39" s="63"/>
      <c r="P39" s="63"/>
      <c r="Q39" s="63"/>
      <c r="R39" s="63"/>
      <c r="S39" s="63"/>
      <c r="T39" s="63"/>
      <c r="U39" s="63"/>
      <c r="V39" s="63"/>
      <c r="W39" s="63"/>
      <c r="X39" s="31"/>
      <c r="Y39" s="27"/>
      <c r="Z39" s="39"/>
      <c r="AA39" s="40"/>
      <c r="AB39" s="41"/>
      <c r="AC39" s="39"/>
      <c r="AD39" s="39"/>
      <c r="AE39" s="41"/>
      <c r="AF39" s="49"/>
      <c r="AG39" s="39"/>
      <c r="AH39" s="40"/>
      <c r="AI39" s="41"/>
      <c r="AJ39" s="39"/>
      <c r="AK39" s="39"/>
      <c r="AL39" s="39"/>
      <c r="AM39" s="49"/>
      <c r="AN39" s="39"/>
      <c r="AO39" s="39"/>
      <c r="AP39" s="39"/>
      <c r="AQ39" s="39"/>
      <c r="AR39" s="39"/>
      <c r="AS39" s="39"/>
      <c r="AT39" s="49"/>
      <c r="AU39" s="39"/>
      <c r="AV39" s="39"/>
      <c r="AW39" s="39"/>
      <c r="AX39" s="39"/>
      <c r="AY39" s="39"/>
      <c r="AZ39" s="39"/>
      <c r="BA39" s="49"/>
    </row>
    <row r="40" spans="1:53" ht="80.099999999999994" customHeight="1" x14ac:dyDescent="0.3">
      <c r="A40" s="64"/>
      <c r="B40" s="58" t="str">
        <f>IFERROR(VLOOKUP($F40,Dashboard_PEI[[ENTREGABLE]:[Meta_2026]],2,0),"")</f>
        <v/>
      </c>
      <c r="C40" s="58" t="str">
        <f>IFERROR(VLOOKUP($F40,Dashboard_PEI[[ENTREGABLE]:[Meta_2026]],4,0),"")</f>
        <v/>
      </c>
      <c r="D40" s="59" t="str">
        <f>IFERROR(VLOOKUP($F40,Dashboard_PEI[[ENTREGABLE]:[Meta_2026]],6,0),"")</f>
        <v/>
      </c>
      <c r="E40" s="60"/>
      <c r="F40" s="27"/>
      <c r="G40" s="62" t="str">
        <f>IFERROR(VLOOKUP($F40,Dashboard_PEI[[ENTREGABLE]:[Meta_2026]],9,0),"")</f>
        <v/>
      </c>
      <c r="H40" s="62" t="str">
        <f t="array" ref="H40">IFERROR(SUM(VLOOKUP(F40,ENTREGABLES,{4;5;6},FALSE)),"")</f>
        <v/>
      </c>
      <c r="I40" s="62" t="str">
        <f>IFERROR(VLOOKUP($F40,Dashboard_PEI[[ENTREGABLES]:[UNIDAD DE MEDIDA]],2,0),"")</f>
        <v/>
      </c>
      <c r="J40" s="61"/>
      <c r="K40" s="29"/>
      <c r="L40" s="63"/>
      <c r="M40" s="63"/>
      <c r="N40" s="63"/>
      <c r="O40" s="63"/>
      <c r="P40" s="63"/>
      <c r="Q40" s="63"/>
      <c r="R40" s="63"/>
      <c r="S40" s="63"/>
      <c r="T40" s="63"/>
      <c r="U40" s="63"/>
      <c r="V40" s="63"/>
      <c r="W40" s="63"/>
      <c r="X40" s="31"/>
      <c r="Y40" s="27"/>
      <c r="Z40" s="39"/>
      <c r="AA40" s="40"/>
      <c r="AB40" s="41"/>
      <c r="AC40" s="39"/>
      <c r="AD40" s="39"/>
      <c r="AE40" s="41"/>
      <c r="AF40" s="49"/>
      <c r="AG40" s="39"/>
      <c r="AH40" s="40"/>
      <c r="AI40" s="41"/>
      <c r="AJ40" s="39"/>
      <c r="AK40" s="39"/>
      <c r="AL40" s="39"/>
      <c r="AM40" s="49"/>
      <c r="AN40" s="39"/>
      <c r="AO40" s="39"/>
      <c r="AP40" s="39"/>
      <c r="AQ40" s="39"/>
      <c r="AR40" s="39"/>
      <c r="AS40" s="39"/>
      <c r="AT40" s="49"/>
      <c r="AU40" s="39"/>
      <c r="AV40" s="39"/>
      <c r="AW40" s="39"/>
      <c r="AX40" s="39"/>
      <c r="AY40" s="39"/>
      <c r="AZ40" s="39"/>
      <c r="BA40" s="49"/>
    </row>
    <row r="41" spans="1:53" ht="80.099999999999994" customHeight="1" x14ac:dyDescent="0.3">
      <c r="A41" s="64"/>
      <c r="B41" s="58" t="str">
        <f>IFERROR(VLOOKUP($F41,Dashboard_PEI[[ENTREGABLE]:[Meta_2026]],2,0),"")</f>
        <v/>
      </c>
      <c r="C41" s="58" t="str">
        <f>IFERROR(VLOOKUP($F41,Dashboard_PEI[[ENTREGABLE]:[Meta_2026]],4,0),"")</f>
        <v/>
      </c>
      <c r="D41" s="59" t="str">
        <f>IFERROR(VLOOKUP($F41,Dashboard_PEI[[ENTREGABLE]:[Meta_2026]],6,0),"")</f>
        <v/>
      </c>
      <c r="E41" s="60"/>
      <c r="F41" s="27"/>
      <c r="G41" s="62" t="str">
        <f>IFERROR(VLOOKUP($F41,Dashboard_PEI[[ENTREGABLE]:[Meta_2026]],9,0),"")</f>
        <v/>
      </c>
      <c r="H41" s="62" t="str">
        <f t="array" ref="H41">IFERROR(SUM(VLOOKUP(F41,ENTREGABLES,{4;5;6},FALSE)),"")</f>
        <v/>
      </c>
      <c r="I41" s="62" t="str">
        <f>IFERROR(VLOOKUP($F41,Dashboard_PEI[[ENTREGABLES]:[UNIDAD DE MEDIDA]],2,0),"")</f>
        <v/>
      </c>
      <c r="J41" s="61"/>
      <c r="K41" s="29"/>
      <c r="L41" s="63"/>
      <c r="M41" s="63"/>
      <c r="N41" s="63"/>
      <c r="O41" s="63"/>
      <c r="P41" s="63"/>
      <c r="Q41" s="63"/>
      <c r="R41" s="63"/>
      <c r="S41" s="63"/>
      <c r="T41" s="63"/>
      <c r="U41" s="63"/>
      <c r="V41" s="63"/>
      <c r="W41" s="63"/>
      <c r="X41" s="31"/>
      <c r="Y41" s="27"/>
      <c r="Z41" s="39"/>
      <c r="AA41" s="40"/>
      <c r="AB41" s="41"/>
      <c r="AC41" s="39"/>
      <c r="AD41" s="39"/>
      <c r="AE41" s="41"/>
      <c r="AF41" s="49"/>
      <c r="AG41" s="39"/>
      <c r="AH41" s="40"/>
      <c r="AI41" s="41"/>
      <c r="AJ41" s="39"/>
      <c r="AK41" s="39"/>
      <c r="AL41" s="39"/>
      <c r="AM41" s="49"/>
      <c r="AN41" s="39"/>
      <c r="AO41" s="39"/>
      <c r="AP41" s="39"/>
      <c r="AQ41" s="39"/>
      <c r="AR41" s="39"/>
      <c r="AS41" s="39"/>
      <c r="AT41" s="49"/>
      <c r="AU41" s="39"/>
      <c r="AV41" s="39"/>
      <c r="AW41" s="39"/>
      <c r="AX41" s="39"/>
      <c r="AY41" s="39"/>
      <c r="AZ41" s="39"/>
      <c r="BA41" s="49"/>
    </row>
    <row r="42" spans="1:53" ht="80.099999999999994" customHeight="1" x14ac:dyDescent="0.3">
      <c r="A42" s="64"/>
      <c r="B42" s="58" t="str">
        <f>IFERROR(VLOOKUP($F42,Dashboard_PEI[[ENTREGABLE]:[Meta_2026]],2,0),"")</f>
        <v/>
      </c>
      <c r="C42" s="58" t="str">
        <f>IFERROR(VLOOKUP($F42,Dashboard_PEI[[ENTREGABLE]:[Meta_2026]],4,0),"")</f>
        <v/>
      </c>
      <c r="D42" s="59" t="str">
        <f>IFERROR(VLOOKUP($F42,Dashboard_PEI[[ENTREGABLE]:[Meta_2026]],6,0),"")</f>
        <v/>
      </c>
      <c r="E42" s="60"/>
      <c r="F42" s="27"/>
      <c r="G42" s="62" t="str">
        <f>IFERROR(VLOOKUP($F42,Dashboard_PEI[[ENTREGABLE]:[Meta_2026]],9,0),"")</f>
        <v/>
      </c>
      <c r="H42" s="62" t="str">
        <f t="array" ref="H42">IFERROR(SUM(VLOOKUP(F42,ENTREGABLES,{4;5;6},FALSE)),"")</f>
        <v/>
      </c>
      <c r="I42" s="62" t="str">
        <f>IFERROR(VLOOKUP($F42,Dashboard_PEI[[ENTREGABLES]:[UNIDAD DE MEDIDA]],2,0),"")</f>
        <v/>
      </c>
      <c r="J42" s="61"/>
      <c r="K42" s="29"/>
      <c r="L42" s="63"/>
      <c r="M42" s="63"/>
      <c r="N42" s="63"/>
      <c r="O42" s="63"/>
      <c r="P42" s="63"/>
      <c r="Q42" s="63"/>
      <c r="R42" s="63"/>
      <c r="S42" s="63"/>
      <c r="T42" s="63"/>
      <c r="U42" s="63"/>
      <c r="V42" s="63"/>
      <c r="W42" s="63"/>
      <c r="X42" s="31"/>
      <c r="Y42" s="27"/>
      <c r="Z42" s="39"/>
      <c r="AA42" s="40"/>
      <c r="AB42" s="41"/>
      <c r="AC42" s="39"/>
      <c r="AD42" s="39"/>
      <c r="AE42" s="41"/>
      <c r="AF42" s="49"/>
      <c r="AG42" s="39"/>
      <c r="AH42" s="40"/>
      <c r="AI42" s="41"/>
      <c r="AJ42" s="39"/>
      <c r="AK42" s="39"/>
      <c r="AL42" s="39"/>
      <c r="AM42" s="49"/>
      <c r="AN42" s="39"/>
      <c r="AO42" s="39"/>
      <c r="AP42" s="39"/>
      <c r="AQ42" s="39"/>
      <c r="AR42" s="39"/>
      <c r="AS42" s="39"/>
      <c r="AT42" s="49"/>
      <c r="AU42" s="39"/>
      <c r="AV42" s="39"/>
      <c r="AW42" s="39"/>
      <c r="AX42" s="39"/>
      <c r="AY42" s="39"/>
      <c r="AZ42" s="39"/>
      <c r="BA42" s="49"/>
    </row>
    <row r="43" spans="1:53" ht="80.099999999999994" customHeight="1" x14ac:dyDescent="0.3">
      <c r="A43" s="64"/>
      <c r="B43" s="58" t="str">
        <f>IFERROR(VLOOKUP($F43,Dashboard_PEI[[ENTREGABLE]:[Meta_2026]],2,0),"")</f>
        <v/>
      </c>
      <c r="C43" s="58" t="str">
        <f>IFERROR(VLOOKUP($F43,Dashboard_PEI[[ENTREGABLE]:[Meta_2026]],4,0),"")</f>
        <v/>
      </c>
      <c r="D43" s="59" t="str">
        <f>IFERROR(VLOOKUP($F43,Dashboard_PEI[[ENTREGABLE]:[Meta_2026]],6,0),"")</f>
        <v/>
      </c>
      <c r="E43" s="60"/>
      <c r="F43" s="27"/>
      <c r="G43" s="62" t="str">
        <f>IFERROR(VLOOKUP($F43,Dashboard_PEI[[ENTREGABLE]:[Meta_2026]],9,0),"")</f>
        <v/>
      </c>
      <c r="H43" s="62" t="str">
        <f t="array" ref="H43">IFERROR(SUM(VLOOKUP(F43,ENTREGABLES,{4;5;6},FALSE)),"")</f>
        <v/>
      </c>
      <c r="I43" s="62" t="str">
        <f>IFERROR(VLOOKUP($F43,Dashboard_PEI[[ENTREGABLES]:[UNIDAD DE MEDIDA]],2,0),"")</f>
        <v/>
      </c>
      <c r="J43" s="61"/>
      <c r="K43" s="29"/>
      <c r="L43" s="63"/>
      <c r="M43" s="63"/>
      <c r="N43" s="63"/>
      <c r="O43" s="63"/>
      <c r="P43" s="63"/>
      <c r="Q43" s="63"/>
      <c r="R43" s="63"/>
      <c r="S43" s="63"/>
      <c r="T43" s="63"/>
      <c r="U43" s="63"/>
      <c r="V43" s="63"/>
      <c r="W43" s="63"/>
      <c r="X43" s="31"/>
      <c r="Y43" s="27"/>
      <c r="Z43" s="39"/>
      <c r="AA43" s="40"/>
      <c r="AB43" s="41"/>
      <c r="AC43" s="39"/>
      <c r="AD43" s="39"/>
      <c r="AE43" s="41"/>
      <c r="AF43" s="49"/>
      <c r="AG43" s="39"/>
      <c r="AH43" s="40"/>
      <c r="AI43" s="41"/>
      <c r="AJ43" s="39"/>
      <c r="AK43" s="39"/>
      <c r="AL43" s="39"/>
      <c r="AM43" s="49"/>
      <c r="AN43" s="39"/>
      <c r="AO43" s="39"/>
      <c r="AP43" s="39"/>
      <c r="AQ43" s="39"/>
      <c r="AR43" s="39"/>
      <c r="AS43" s="39"/>
      <c r="AT43" s="49"/>
      <c r="AU43" s="39"/>
      <c r="AV43" s="39"/>
      <c r="AW43" s="39"/>
      <c r="AX43" s="39"/>
      <c r="AY43" s="39"/>
      <c r="AZ43" s="39"/>
      <c r="BA43" s="49"/>
    </row>
    <row r="44" spans="1:53" ht="80.099999999999994" customHeight="1" x14ac:dyDescent="0.3">
      <c r="A44" s="64"/>
      <c r="B44" s="58" t="str">
        <f>IFERROR(VLOOKUP($F44,Dashboard_PEI[[ENTREGABLE]:[Meta_2026]],2,0),"")</f>
        <v/>
      </c>
      <c r="C44" s="58" t="str">
        <f>IFERROR(VLOOKUP($F44,Dashboard_PEI[[ENTREGABLE]:[Meta_2026]],4,0),"")</f>
        <v/>
      </c>
      <c r="D44" s="59" t="str">
        <f>IFERROR(VLOOKUP($F44,Dashboard_PEI[[ENTREGABLE]:[Meta_2026]],6,0),"")</f>
        <v/>
      </c>
      <c r="E44" s="60"/>
      <c r="F44" s="27"/>
      <c r="G44" s="62" t="str">
        <f>IFERROR(VLOOKUP($F44,Dashboard_PEI[[ENTREGABLE]:[Meta_2026]],9,0),"")</f>
        <v/>
      </c>
      <c r="H44" s="62" t="str">
        <f t="array" ref="H44">IFERROR(SUM(VLOOKUP(F44,ENTREGABLES,{4;5;6},FALSE)),"")</f>
        <v/>
      </c>
      <c r="I44" s="62" t="str">
        <f>IFERROR(VLOOKUP($F44,Dashboard_PEI[[ENTREGABLES]:[UNIDAD DE MEDIDA]],2,0),"")</f>
        <v/>
      </c>
      <c r="J44" s="61"/>
      <c r="K44" s="29"/>
      <c r="L44" s="63"/>
      <c r="M44" s="63"/>
      <c r="N44" s="63"/>
      <c r="O44" s="63"/>
      <c r="P44" s="63"/>
      <c r="Q44" s="63"/>
      <c r="R44" s="63"/>
      <c r="S44" s="63"/>
      <c r="T44" s="63"/>
      <c r="U44" s="63"/>
      <c r="V44" s="63"/>
      <c r="W44" s="63"/>
      <c r="X44" s="31"/>
      <c r="Y44" s="27"/>
      <c r="Z44" s="39"/>
      <c r="AA44" s="40"/>
      <c r="AB44" s="41"/>
      <c r="AC44" s="39"/>
      <c r="AD44" s="39"/>
      <c r="AE44" s="41"/>
      <c r="AF44" s="49"/>
      <c r="AG44" s="39"/>
      <c r="AH44" s="40"/>
      <c r="AI44" s="41"/>
      <c r="AJ44" s="39"/>
      <c r="AK44" s="39"/>
      <c r="AL44" s="39"/>
      <c r="AM44" s="49"/>
      <c r="AN44" s="39"/>
      <c r="AO44" s="39"/>
      <c r="AP44" s="39"/>
      <c r="AQ44" s="39"/>
      <c r="AR44" s="39"/>
      <c r="AS44" s="39"/>
      <c r="AT44" s="49"/>
      <c r="AU44" s="39"/>
      <c r="AV44" s="39"/>
      <c r="AW44" s="39"/>
      <c r="AX44" s="39"/>
      <c r="AY44" s="39"/>
      <c r="AZ44" s="39"/>
      <c r="BA44" s="49"/>
    </row>
    <row r="45" spans="1:53" ht="80.099999999999994" customHeight="1" x14ac:dyDescent="0.3">
      <c r="A45" s="64"/>
      <c r="B45" s="58" t="str">
        <f>IFERROR(VLOOKUP($F45,Dashboard_PEI[[ENTREGABLE]:[Meta_2026]],2,0),"")</f>
        <v/>
      </c>
      <c r="C45" s="58" t="str">
        <f>IFERROR(VLOOKUP($F45,Dashboard_PEI[[ENTREGABLE]:[Meta_2026]],4,0),"")</f>
        <v/>
      </c>
      <c r="D45" s="59" t="str">
        <f>IFERROR(VLOOKUP($F45,Dashboard_PEI[[ENTREGABLE]:[Meta_2026]],6,0),"")</f>
        <v/>
      </c>
      <c r="E45" s="60"/>
      <c r="F45" s="27"/>
      <c r="G45" s="62" t="str">
        <f>IFERROR(VLOOKUP($F45,Dashboard_PEI[[ENTREGABLE]:[Meta_2026]],9,0),"")</f>
        <v/>
      </c>
      <c r="H45" s="62" t="str">
        <f t="array" ref="H45">IFERROR(SUM(VLOOKUP(F45,ENTREGABLES,{4;5;6},FALSE)),"")</f>
        <v/>
      </c>
      <c r="I45" s="62" t="str">
        <f>IFERROR(VLOOKUP($F45,Dashboard_PEI[[ENTREGABLES]:[UNIDAD DE MEDIDA]],2,0),"")</f>
        <v/>
      </c>
      <c r="J45" s="61"/>
      <c r="K45" s="29"/>
      <c r="L45" s="63"/>
      <c r="M45" s="63"/>
      <c r="N45" s="63"/>
      <c r="O45" s="63"/>
      <c r="P45" s="63"/>
      <c r="Q45" s="63"/>
      <c r="R45" s="63"/>
      <c r="S45" s="63"/>
      <c r="T45" s="63"/>
      <c r="U45" s="63"/>
      <c r="V45" s="63"/>
      <c r="W45" s="63"/>
      <c r="X45" s="31"/>
      <c r="Y45" s="27"/>
      <c r="Z45" s="39"/>
      <c r="AA45" s="40"/>
      <c r="AB45" s="41"/>
      <c r="AC45" s="39"/>
      <c r="AD45" s="39"/>
      <c r="AE45" s="41"/>
      <c r="AF45" s="49"/>
      <c r="AG45" s="39"/>
      <c r="AH45" s="40"/>
      <c r="AI45" s="41"/>
      <c r="AJ45" s="39"/>
      <c r="AK45" s="39"/>
      <c r="AL45" s="39"/>
      <c r="AM45" s="49"/>
      <c r="AN45" s="39"/>
      <c r="AO45" s="39"/>
      <c r="AP45" s="39"/>
      <c r="AQ45" s="39"/>
      <c r="AR45" s="39"/>
      <c r="AS45" s="39"/>
      <c r="AT45" s="49"/>
      <c r="AU45" s="39"/>
      <c r="AV45" s="39"/>
      <c r="AW45" s="39"/>
      <c r="AX45" s="39"/>
      <c r="AY45" s="39"/>
      <c r="AZ45" s="39"/>
      <c r="BA45" s="49"/>
    </row>
    <row r="46" spans="1:53" ht="80.099999999999994" customHeight="1" x14ac:dyDescent="0.3">
      <c r="A46" s="64"/>
      <c r="B46" s="58" t="str">
        <f>IFERROR(VLOOKUP($F46,Dashboard_PEI[[ENTREGABLE]:[Meta_2026]],2,0),"")</f>
        <v/>
      </c>
      <c r="C46" s="58" t="str">
        <f>IFERROR(VLOOKUP($F46,Dashboard_PEI[[ENTREGABLE]:[Meta_2026]],4,0),"")</f>
        <v/>
      </c>
      <c r="D46" s="59" t="str">
        <f>IFERROR(VLOOKUP($F46,Dashboard_PEI[[ENTREGABLE]:[Meta_2026]],6,0),"")</f>
        <v/>
      </c>
      <c r="E46" s="60"/>
      <c r="F46" s="27"/>
      <c r="G46" s="62" t="str">
        <f>IFERROR(VLOOKUP($F46,Dashboard_PEI[[ENTREGABLE]:[Meta_2026]],9,0),"")</f>
        <v/>
      </c>
      <c r="H46" s="62" t="str">
        <f t="array" ref="H46">IFERROR(SUM(VLOOKUP(F46,ENTREGABLES,{4;5;6},FALSE)),"")</f>
        <v/>
      </c>
      <c r="I46" s="62" t="str">
        <f>IFERROR(VLOOKUP($F46,Dashboard_PEI[[ENTREGABLES]:[UNIDAD DE MEDIDA]],2,0),"")</f>
        <v/>
      </c>
      <c r="J46" s="61"/>
      <c r="K46" s="29"/>
      <c r="L46" s="63"/>
      <c r="M46" s="63"/>
      <c r="N46" s="63"/>
      <c r="O46" s="63"/>
      <c r="P46" s="63"/>
      <c r="Q46" s="63"/>
      <c r="R46" s="63"/>
      <c r="S46" s="63"/>
      <c r="T46" s="63"/>
      <c r="U46" s="63"/>
      <c r="V46" s="63"/>
      <c r="W46" s="63"/>
      <c r="X46" s="31"/>
      <c r="Y46" s="27"/>
      <c r="Z46" s="39"/>
      <c r="AA46" s="39"/>
      <c r="AB46" s="39"/>
      <c r="AC46" s="39"/>
      <c r="AD46" s="39"/>
      <c r="AE46" s="39"/>
      <c r="AF46" s="50"/>
      <c r="AG46" s="39"/>
      <c r="AH46" s="39"/>
      <c r="AI46" s="39"/>
      <c r="AJ46" s="39"/>
      <c r="AK46" s="39"/>
      <c r="AL46" s="39"/>
      <c r="AM46" s="50"/>
      <c r="AN46" s="39"/>
      <c r="AO46" s="39"/>
      <c r="AP46" s="39"/>
      <c r="AQ46" s="39"/>
      <c r="AR46" s="39"/>
      <c r="AS46" s="39"/>
      <c r="AT46" s="50"/>
      <c r="AU46" s="39"/>
      <c r="AV46" s="39"/>
      <c r="AW46" s="39"/>
      <c r="AX46" s="39"/>
      <c r="AY46" s="39"/>
      <c r="AZ46" s="39"/>
      <c r="BA46" s="50"/>
    </row>
    <row r="47" spans="1:53" ht="80.099999999999994" customHeight="1" x14ac:dyDescent="0.3">
      <c r="A47" s="64"/>
      <c r="B47" s="58" t="str">
        <f>IFERROR(VLOOKUP($F47,Dashboard_PEI[[ENTREGABLE]:[Meta_2026]],2,0),"")</f>
        <v/>
      </c>
      <c r="C47" s="58" t="str">
        <f>IFERROR(VLOOKUP($F47,Dashboard_PEI[[ENTREGABLE]:[Meta_2026]],4,0),"")</f>
        <v/>
      </c>
      <c r="D47" s="59" t="str">
        <f>IFERROR(VLOOKUP($F47,Dashboard_PEI[[ENTREGABLE]:[Meta_2026]],6,0),"")</f>
        <v/>
      </c>
      <c r="E47" s="60"/>
      <c r="F47" s="27"/>
      <c r="G47" s="62" t="str">
        <f>IFERROR(VLOOKUP($F47,Dashboard_PEI[[ENTREGABLE]:[Meta_2026]],9,0),"")</f>
        <v/>
      </c>
      <c r="H47" s="62" t="str">
        <f t="array" ref="H47">IFERROR(SUM(VLOOKUP(F47,ENTREGABLES,{4;5;6},FALSE)),"")</f>
        <v/>
      </c>
      <c r="I47" s="62" t="str">
        <f>IFERROR(VLOOKUP($F47,Dashboard_PEI[[ENTREGABLES]:[UNIDAD DE MEDIDA]],2,0),"")</f>
        <v/>
      </c>
      <c r="J47" s="61"/>
      <c r="K47" s="29"/>
      <c r="L47" s="63"/>
      <c r="M47" s="63"/>
      <c r="N47" s="63"/>
      <c r="O47" s="63"/>
      <c r="P47" s="63"/>
      <c r="Q47" s="63"/>
      <c r="R47" s="63"/>
      <c r="S47" s="63"/>
      <c r="T47" s="63"/>
      <c r="U47" s="63"/>
      <c r="V47" s="63"/>
      <c r="W47" s="63"/>
      <c r="X47" s="31"/>
      <c r="Y47" s="27"/>
      <c r="Z47" s="39"/>
      <c r="AA47" s="40"/>
      <c r="AB47" s="41"/>
      <c r="AC47" s="39"/>
      <c r="AD47" s="39"/>
      <c r="AE47" s="41"/>
      <c r="AF47" s="49"/>
      <c r="AG47" s="39"/>
      <c r="AH47" s="40"/>
      <c r="AI47" s="41"/>
      <c r="AJ47" s="39"/>
      <c r="AK47" s="39"/>
      <c r="AL47" s="39"/>
      <c r="AM47" s="49"/>
      <c r="AN47" s="39"/>
      <c r="AO47" s="39"/>
      <c r="AP47" s="39"/>
      <c r="AQ47" s="39"/>
      <c r="AR47" s="39"/>
      <c r="AS47" s="39"/>
      <c r="AT47" s="49"/>
      <c r="AU47" s="39"/>
      <c r="AV47" s="39"/>
      <c r="AW47" s="39"/>
      <c r="AX47" s="39"/>
      <c r="AY47" s="39"/>
      <c r="AZ47" s="39"/>
      <c r="BA47" s="49"/>
    </row>
    <row r="48" spans="1:53" ht="80.099999999999994" customHeight="1" x14ac:dyDescent="0.3">
      <c r="A48" s="64"/>
      <c r="B48" s="58" t="str">
        <f>IFERROR(VLOOKUP($F48,Dashboard_PEI[[ENTREGABLE]:[Meta_2026]],2,0),"")</f>
        <v/>
      </c>
      <c r="C48" s="58" t="str">
        <f>IFERROR(VLOOKUP($F48,Dashboard_PEI[[ENTREGABLE]:[Meta_2026]],4,0),"")</f>
        <v/>
      </c>
      <c r="D48" s="59" t="str">
        <f>IFERROR(VLOOKUP($F48,Dashboard_PEI[[ENTREGABLE]:[Meta_2026]],6,0),"")</f>
        <v/>
      </c>
      <c r="E48" s="60"/>
      <c r="F48" s="27"/>
      <c r="G48" s="62" t="str">
        <f>IFERROR(VLOOKUP($F48,Dashboard_PEI[[ENTREGABLE]:[Meta_2026]],9,0),"")</f>
        <v/>
      </c>
      <c r="H48" s="62" t="str">
        <f t="array" ref="H48">IFERROR(SUM(VLOOKUP(F48,ENTREGABLES,{4;5;6},FALSE)),"")</f>
        <v/>
      </c>
      <c r="I48" s="62" t="str">
        <f>IFERROR(VLOOKUP($F48,Dashboard_PEI[[ENTREGABLES]:[UNIDAD DE MEDIDA]],2,0),"")</f>
        <v/>
      </c>
      <c r="J48" s="61"/>
      <c r="K48" s="29"/>
      <c r="L48" s="63"/>
      <c r="M48" s="63"/>
      <c r="N48" s="63"/>
      <c r="O48" s="63"/>
      <c r="P48" s="63"/>
      <c r="Q48" s="63"/>
      <c r="R48" s="63"/>
      <c r="S48" s="63"/>
      <c r="T48" s="63"/>
      <c r="U48" s="63"/>
      <c r="V48" s="63"/>
      <c r="W48" s="63"/>
      <c r="X48" s="31"/>
      <c r="Y48" s="27"/>
      <c r="Z48" s="39"/>
      <c r="AA48" s="40"/>
      <c r="AB48" s="41"/>
      <c r="AC48" s="39"/>
      <c r="AD48" s="39"/>
      <c r="AE48" s="41"/>
      <c r="AF48" s="49"/>
      <c r="AG48" s="39"/>
      <c r="AH48" s="40"/>
      <c r="AI48" s="41"/>
      <c r="AJ48" s="39"/>
      <c r="AK48" s="39"/>
      <c r="AL48" s="39"/>
      <c r="AM48" s="49"/>
      <c r="AN48" s="39"/>
      <c r="AO48" s="39"/>
      <c r="AP48" s="39"/>
      <c r="AQ48" s="39"/>
      <c r="AR48" s="39"/>
      <c r="AS48" s="39"/>
      <c r="AT48" s="49"/>
      <c r="AU48" s="39"/>
      <c r="AV48" s="39"/>
      <c r="AW48" s="39"/>
      <c r="AX48" s="39"/>
      <c r="AY48" s="39"/>
      <c r="AZ48" s="39"/>
      <c r="BA48" s="49"/>
    </row>
    <row r="49" spans="1:53" ht="80.099999999999994" customHeight="1" x14ac:dyDescent="0.3">
      <c r="A49" s="64"/>
      <c r="B49" s="58" t="str">
        <f>IFERROR(VLOOKUP($F49,Dashboard_PEI[[ENTREGABLE]:[Meta_2026]],2,0),"")</f>
        <v/>
      </c>
      <c r="C49" s="58" t="str">
        <f>IFERROR(VLOOKUP($F49,Dashboard_PEI[[ENTREGABLE]:[Meta_2026]],4,0),"")</f>
        <v/>
      </c>
      <c r="D49" s="59" t="str">
        <f>IFERROR(VLOOKUP($F49,Dashboard_PEI[[ENTREGABLE]:[Meta_2026]],6,0),"")</f>
        <v/>
      </c>
      <c r="E49" s="60"/>
      <c r="F49" s="27"/>
      <c r="G49" s="62" t="str">
        <f>IFERROR(VLOOKUP($F49,Dashboard_PEI[[ENTREGABLE]:[Meta_2026]],9,0),"")</f>
        <v/>
      </c>
      <c r="H49" s="62" t="str">
        <f t="array" ref="H49">IFERROR(SUM(VLOOKUP(F49,ENTREGABLES,{4;5;6},FALSE)),"")</f>
        <v/>
      </c>
      <c r="I49" s="62" t="str">
        <f>IFERROR(VLOOKUP($F49,Dashboard_PEI[[ENTREGABLES]:[UNIDAD DE MEDIDA]],2,0),"")</f>
        <v/>
      </c>
      <c r="J49" s="61"/>
      <c r="K49" s="29"/>
      <c r="L49" s="63"/>
      <c r="M49" s="63"/>
      <c r="N49" s="63"/>
      <c r="O49" s="63"/>
      <c r="P49" s="63"/>
      <c r="Q49" s="63"/>
      <c r="R49" s="63"/>
      <c r="S49" s="63"/>
      <c r="T49" s="63"/>
      <c r="U49" s="63"/>
      <c r="V49" s="63"/>
      <c r="W49" s="63"/>
      <c r="X49" s="31"/>
      <c r="Y49" s="27"/>
      <c r="Z49" s="39"/>
      <c r="AA49" s="40"/>
      <c r="AB49" s="41"/>
      <c r="AC49" s="39"/>
      <c r="AD49" s="39"/>
      <c r="AE49" s="41"/>
      <c r="AF49" s="49"/>
      <c r="AG49" s="39"/>
      <c r="AH49" s="40"/>
      <c r="AI49" s="41"/>
      <c r="AJ49" s="39"/>
      <c r="AK49" s="39"/>
      <c r="AL49" s="39"/>
      <c r="AM49" s="49"/>
      <c r="AN49" s="39"/>
      <c r="AO49" s="39"/>
      <c r="AP49" s="39"/>
      <c r="AQ49" s="39"/>
      <c r="AR49" s="39"/>
      <c r="AS49" s="39"/>
      <c r="AT49" s="49"/>
      <c r="AU49" s="39"/>
      <c r="AV49" s="39"/>
      <c r="AW49" s="39"/>
      <c r="AX49" s="39"/>
      <c r="AY49" s="39"/>
      <c r="AZ49" s="39"/>
      <c r="BA49" s="49"/>
    </row>
    <row r="50" spans="1:53" ht="80.099999999999994" customHeight="1" x14ac:dyDescent="0.3">
      <c r="A50" s="64"/>
      <c r="B50" s="58" t="str">
        <f>IFERROR(VLOOKUP($F50,Dashboard_PEI[[ENTREGABLE]:[Meta_2026]],2,0),"")</f>
        <v/>
      </c>
      <c r="C50" s="58" t="str">
        <f>IFERROR(VLOOKUP($F50,Dashboard_PEI[[ENTREGABLE]:[Meta_2026]],4,0),"")</f>
        <v/>
      </c>
      <c r="D50" s="59" t="str">
        <f>IFERROR(VLOOKUP($F50,Dashboard_PEI[[ENTREGABLE]:[Meta_2026]],6,0),"")</f>
        <v/>
      </c>
      <c r="E50" s="60"/>
      <c r="F50" s="27"/>
      <c r="G50" s="62" t="str">
        <f>IFERROR(VLOOKUP($F50,Dashboard_PEI[[ENTREGABLE]:[Meta_2026]],9,0),"")</f>
        <v/>
      </c>
      <c r="H50" s="62" t="str">
        <f t="array" ref="H50">IFERROR(SUM(VLOOKUP(F50,ENTREGABLES,{4;5;6},FALSE)),"")</f>
        <v/>
      </c>
      <c r="I50" s="62" t="str">
        <f>IFERROR(VLOOKUP($F50,Dashboard_PEI[[ENTREGABLES]:[UNIDAD DE MEDIDA]],2,0),"")</f>
        <v/>
      </c>
      <c r="J50" s="61"/>
      <c r="K50" s="29"/>
      <c r="L50" s="63"/>
      <c r="M50" s="63"/>
      <c r="N50" s="63"/>
      <c r="O50" s="63"/>
      <c r="P50" s="63"/>
      <c r="Q50" s="63"/>
      <c r="R50" s="63"/>
      <c r="S50" s="63"/>
      <c r="T50" s="63"/>
      <c r="U50" s="63"/>
      <c r="V50" s="63"/>
      <c r="W50" s="63"/>
      <c r="X50" s="31"/>
      <c r="Y50" s="27"/>
      <c r="Z50" s="39"/>
      <c r="AA50" s="40"/>
      <c r="AB50" s="41"/>
      <c r="AC50" s="39"/>
      <c r="AD50" s="39"/>
      <c r="AE50" s="41"/>
      <c r="AF50" s="49"/>
      <c r="AG50" s="39"/>
      <c r="AH50" s="40"/>
      <c r="AI50" s="41"/>
      <c r="AJ50" s="39"/>
      <c r="AK50" s="39"/>
      <c r="AL50" s="39"/>
      <c r="AM50" s="49"/>
      <c r="AN50" s="39"/>
      <c r="AO50" s="39"/>
      <c r="AP50" s="39"/>
      <c r="AQ50" s="39"/>
      <c r="AR50" s="39"/>
      <c r="AS50" s="39"/>
      <c r="AT50" s="49"/>
      <c r="AU50" s="39"/>
      <c r="AV50" s="39"/>
      <c r="AW50" s="39"/>
      <c r="AX50" s="39"/>
      <c r="AY50" s="39"/>
      <c r="AZ50" s="39"/>
      <c r="BA50" s="49"/>
    </row>
    <row r="51" spans="1:53" ht="80.099999999999994" customHeight="1" x14ac:dyDescent="0.3">
      <c r="A51" s="64"/>
      <c r="B51" s="58" t="str">
        <f>IFERROR(VLOOKUP($F51,Dashboard_PEI[[ENTREGABLE]:[Meta_2026]],2,0),"")</f>
        <v/>
      </c>
      <c r="C51" s="58" t="str">
        <f>IFERROR(VLOOKUP($F51,Dashboard_PEI[[ENTREGABLE]:[Meta_2026]],4,0),"")</f>
        <v/>
      </c>
      <c r="D51" s="59" t="str">
        <f>IFERROR(VLOOKUP($F51,Dashboard_PEI[[ENTREGABLE]:[Meta_2026]],6,0),"")</f>
        <v/>
      </c>
      <c r="E51" s="60"/>
      <c r="F51" s="27"/>
      <c r="G51" s="62" t="str">
        <f>IFERROR(VLOOKUP($F51,Dashboard_PEI[[ENTREGABLE]:[Meta_2026]],9,0),"")</f>
        <v/>
      </c>
      <c r="H51" s="62" t="str">
        <f t="array" ref="H51">IFERROR(SUM(VLOOKUP(F51,ENTREGABLES,{4;5;6},FALSE)),"")</f>
        <v/>
      </c>
      <c r="I51" s="62" t="str">
        <f>IFERROR(VLOOKUP($F51,Dashboard_PEI[[ENTREGABLES]:[UNIDAD DE MEDIDA]],2,0),"")</f>
        <v/>
      </c>
      <c r="J51" s="61"/>
      <c r="K51" s="29"/>
      <c r="L51" s="63"/>
      <c r="M51" s="63"/>
      <c r="N51" s="63"/>
      <c r="O51" s="63"/>
      <c r="P51" s="63"/>
      <c r="Q51" s="63"/>
      <c r="R51" s="63"/>
      <c r="S51" s="63"/>
      <c r="T51" s="63"/>
      <c r="U51" s="63"/>
      <c r="V51" s="63"/>
      <c r="W51" s="63"/>
      <c r="X51" s="31"/>
      <c r="Y51" s="27"/>
      <c r="Z51" s="39"/>
      <c r="AA51" s="39"/>
      <c r="AB51" s="39"/>
      <c r="AC51" s="39"/>
      <c r="AD51" s="39"/>
      <c r="AE51" s="39"/>
      <c r="AF51" s="50"/>
      <c r="AG51" s="39"/>
      <c r="AH51" s="39"/>
      <c r="AI51" s="39"/>
      <c r="AJ51" s="39"/>
      <c r="AK51" s="39"/>
      <c r="AL51" s="39"/>
      <c r="AM51" s="50"/>
      <c r="AN51" s="39"/>
      <c r="AO51" s="39"/>
      <c r="AP51" s="39"/>
      <c r="AQ51" s="39"/>
      <c r="AR51" s="39"/>
      <c r="AS51" s="39"/>
      <c r="AT51" s="50"/>
      <c r="AU51" s="39"/>
      <c r="AV51" s="39"/>
      <c r="AW51" s="39"/>
      <c r="AX51" s="39"/>
      <c r="AY51" s="39"/>
      <c r="AZ51" s="39"/>
      <c r="BA51" s="50"/>
    </row>
    <row r="52" spans="1:53" ht="80.099999999999994" customHeight="1" x14ac:dyDescent="0.3">
      <c r="A52" s="64"/>
      <c r="B52" s="58" t="str">
        <f>IFERROR(VLOOKUP($F52,Dashboard_PEI[[ENTREGABLE]:[Meta_2026]],2,0),"")</f>
        <v/>
      </c>
      <c r="C52" s="58" t="str">
        <f>IFERROR(VLOOKUP($F52,Dashboard_PEI[[ENTREGABLE]:[Meta_2026]],4,0),"")</f>
        <v/>
      </c>
      <c r="D52" s="59" t="str">
        <f>IFERROR(VLOOKUP($F52,Dashboard_PEI[[ENTREGABLE]:[Meta_2026]],6,0),"")</f>
        <v/>
      </c>
      <c r="E52" s="60"/>
      <c r="F52" s="27"/>
      <c r="G52" s="62" t="str">
        <f>IFERROR(VLOOKUP($F52,Dashboard_PEI[[ENTREGABLE]:[Meta_2026]],9,0),"")</f>
        <v/>
      </c>
      <c r="H52" s="62" t="str">
        <f t="array" ref="H52">IFERROR(SUM(VLOOKUP(F52,ENTREGABLES,{4;5;6},FALSE)),"")</f>
        <v/>
      </c>
      <c r="I52" s="62" t="str">
        <f>IFERROR(VLOOKUP($F52,Dashboard_PEI[[ENTREGABLES]:[UNIDAD DE MEDIDA]],2,0),"")</f>
        <v/>
      </c>
      <c r="J52" s="61"/>
      <c r="K52" s="29"/>
      <c r="L52" s="63"/>
      <c r="M52" s="63"/>
      <c r="N52" s="63"/>
      <c r="O52" s="63"/>
      <c r="P52" s="63"/>
      <c r="Q52" s="63"/>
      <c r="R52" s="63"/>
      <c r="S52" s="63"/>
      <c r="T52" s="63"/>
      <c r="U52" s="63"/>
      <c r="V52" s="63"/>
      <c r="W52" s="63"/>
      <c r="X52" s="31"/>
      <c r="Y52" s="27"/>
      <c r="Z52" s="39"/>
      <c r="AA52" s="39"/>
      <c r="AB52" s="39"/>
      <c r="AC52" s="39"/>
      <c r="AD52" s="39"/>
      <c r="AE52" s="39"/>
      <c r="AF52" s="50"/>
      <c r="AG52" s="39"/>
      <c r="AH52" s="39"/>
      <c r="AI52" s="39"/>
      <c r="AJ52" s="39"/>
      <c r="AK52" s="39"/>
      <c r="AL52" s="39"/>
      <c r="AM52" s="50"/>
      <c r="AN52" s="39"/>
      <c r="AO52" s="39"/>
      <c r="AP52" s="39"/>
      <c r="AQ52" s="39"/>
      <c r="AR52" s="39"/>
      <c r="AS52" s="39"/>
      <c r="AT52" s="50"/>
      <c r="AU52" s="39"/>
      <c r="AV52" s="39"/>
      <c r="AW52" s="39"/>
      <c r="AX52" s="39"/>
      <c r="AY52" s="39"/>
      <c r="AZ52" s="39"/>
      <c r="BA52" s="50"/>
    </row>
    <row r="53" spans="1:53" ht="80.099999999999994" customHeight="1" x14ac:dyDescent="0.3">
      <c r="A53" s="64"/>
      <c r="B53" s="58" t="str">
        <f>IFERROR(VLOOKUP($F53,Dashboard_PEI[[ENTREGABLE]:[Meta_2026]],2,0),"")</f>
        <v/>
      </c>
      <c r="C53" s="58" t="str">
        <f>IFERROR(VLOOKUP($F53,Dashboard_PEI[[ENTREGABLE]:[Meta_2026]],4,0),"")</f>
        <v/>
      </c>
      <c r="D53" s="59" t="str">
        <f>IFERROR(VLOOKUP($F53,Dashboard_PEI[[ENTREGABLE]:[Meta_2026]],6,0),"")</f>
        <v/>
      </c>
      <c r="E53" s="60"/>
      <c r="F53" s="27"/>
      <c r="G53" s="62" t="str">
        <f>IFERROR(VLOOKUP($F53,Dashboard_PEI[[ENTREGABLE]:[Meta_2026]],9,0),"")</f>
        <v/>
      </c>
      <c r="H53" s="62" t="str">
        <f t="array" ref="H53">IFERROR(SUM(VLOOKUP(F53,ENTREGABLES,{4;5;6},FALSE)),"")</f>
        <v/>
      </c>
      <c r="I53" s="62" t="str">
        <f>IFERROR(VLOOKUP($F53,Dashboard_PEI[[ENTREGABLES]:[UNIDAD DE MEDIDA]],2,0),"")</f>
        <v/>
      </c>
      <c r="J53" s="61"/>
      <c r="K53" s="29"/>
      <c r="L53" s="63"/>
      <c r="M53" s="63"/>
      <c r="N53" s="63"/>
      <c r="O53" s="63"/>
      <c r="P53" s="63"/>
      <c r="Q53" s="63"/>
      <c r="R53" s="63"/>
      <c r="S53" s="63"/>
      <c r="T53" s="63"/>
      <c r="U53" s="63"/>
      <c r="V53" s="63"/>
      <c r="W53" s="63"/>
      <c r="X53" s="31"/>
      <c r="Y53" s="27"/>
      <c r="Z53" s="39"/>
      <c r="AA53" s="40"/>
      <c r="AB53" s="41"/>
      <c r="AC53" s="39"/>
      <c r="AD53" s="39"/>
      <c r="AE53" s="41"/>
      <c r="AF53" s="49"/>
      <c r="AG53" s="39"/>
      <c r="AH53" s="40"/>
      <c r="AI53" s="41"/>
      <c r="AJ53" s="39"/>
      <c r="AK53" s="39"/>
      <c r="AL53" s="39"/>
      <c r="AM53" s="49"/>
      <c r="AN53" s="39"/>
      <c r="AO53" s="39"/>
      <c r="AP53" s="39"/>
      <c r="AQ53" s="39"/>
      <c r="AR53" s="39"/>
      <c r="AS53" s="39"/>
      <c r="AT53" s="49"/>
      <c r="AU53" s="39"/>
      <c r="AV53" s="39"/>
      <c r="AW53" s="39"/>
      <c r="AX53" s="39"/>
      <c r="AY53" s="39"/>
      <c r="AZ53" s="39"/>
      <c r="BA53" s="49"/>
    </row>
    <row r="54" spans="1:53" ht="80.099999999999994" customHeight="1" x14ac:dyDescent="0.3">
      <c r="A54" s="64"/>
      <c r="B54" s="58" t="str">
        <f>IFERROR(VLOOKUP($F54,Dashboard_PEI[[ENTREGABLE]:[Meta_2026]],2,0),"")</f>
        <v/>
      </c>
      <c r="C54" s="58" t="str">
        <f>IFERROR(VLOOKUP($F54,Dashboard_PEI[[ENTREGABLE]:[Meta_2026]],4,0),"")</f>
        <v/>
      </c>
      <c r="D54" s="59" t="str">
        <f>IFERROR(VLOOKUP($F54,Dashboard_PEI[[ENTREGABLE]:[Meta_2026]],6,0),"")</f>
        <v/>
      </c>
      <c r="E54" s="60"/>
      <c r="F54" s="27"/>
      <c r="G54" s="62" t="str">
        <f>IFERROR(VLOOKUP($F54,Dashboard_PEI[[ENTREGABLE]:[Meta_2026]],9,0),"")</f>
        <v/>
      </c>
      <c r="H54" s="62" t="str">
        <f t="array" ref="H54">IFERROR(SUM(VLOOKUP(F54,ENTREGABLES,{4;5;6},FALSE)),"")</f>
        <v/>
      </c>
      <c r="I54" s="62" t="str">
        <f>IFERROR(VLOOKUP($F54,Dashboard_PEI[[ENTREGABLES]:[UNIDAD DE MEDIDA]],2,0),"")</f>
        <v/>
      </c>
      <c r="J54" s="61"/>
      <c r="K54" s="29"/>
      <c r="L54" s="63"/>
      <c r="M54" s="63"/>
      <c r="N54" s="63"/>
      <c r="O54" s="63"/>
      <c r="P54" s="63"/>
      <c r="Q54" s="63"/>
      <c r="R54" s="63"/>
      <c r="S54" s="63"/>
      <c r="T54" s="63"/>
      <c r="U54" s="63"/>
      <c r="V54" s="63"/>
      <c r="W54" s="63"/>
      <c r="X54" s="31"/>
      <c r="Y54" s="27"/>
      <c r="Z54" s="39"/>
      <c r="AA54" s="40"/>
      <c r="AB54" s="41"/>
      <c r="AC54" s="39"/>
      <c r="AD54" s="39"/>
      <c r="AE54" s="41"/>
      <c r="AF54" s="49"/>
      <c r="AG54" s="39"/>
      <c r="AH54" s="40"/>
      <c r="AI54" s="41"/>
      <c r="AJ54" s="39"/>
      <c r="AK54" s="39"/>
      <c r="AL54" s="39"/>
      <c r="AM54" s="49"/>
      <c r="AN54" s="39"/>
      <c r="AO54" s="39"/>
      <c r="AP54" s="39"/>
      <c r="AQ54" s="39"/>
      <c r="AR54" s="39"/>
      <c r="AS54" s="39"/>
      <c r="AT54" s="49"/>
      <c r="AU54" s="39"/>
      <c r="AV54" s="39"/>
      <c r="AW54" s="39"/>
      <c r="AX54" s="39"/>
      <c r="AY54" s="39"/>
      <c r="AZ54" s="39"/>
      <c r="BA54" s="49"/>
    </row>
    <row r="55" spans="1:53" ht="80.099999999999994" customHeight="1" x14ac:dyDescent="0.3">
      <c r="A55" s="64"/>
      <c r="B55" s="58" t="str">
        <f>IFERROR(VLOOKUP($F55,Dashboard_PEI[[ENTREGABLE]:[Meta_2026]],2,0),"")</f>
        <v/>
      </c>
      <c r="C55" s="58" t="str">
        <f>IFERROR(VLOOKUP($F55,Dashboard_PEI[[ENTREGABLE]:[Meta_2026]],4,0),"")</f>
        <v/>
      </c>
      <c r="D55" s="59" t="str">
        <f>IFERROR(VLOOKUP($F55,Dashboard_PEI[[ENTREGABLE]:[Meta_2026]],6,0),"")</f>
        <v/>
      </c>
      <c r="E55" s="60"/>
      <c r="F55" s="27"/>
      <c r="G55" s="62" t="str">
        <f>IFERROR(VLOOKUP($F55,Dashboard_PEI[[ENTREGABLE]:[Meta_2026]],9,0),"")</f>
        <v/>
      </c>
      <c r="H55" s="62" t="str">
        <f t="array" ref="H55">IFERROR(SUM(VLOOKUP(F55,ENTREGABLES,{4;5;6},FALSE)),"")</f>
        <v/>
      </c>
      <c r="I55" s="62" t="str">
        <f>IFERROR(VLOOKUP($F55,Dashboard_PEI[[ENTREGABLES]:[UNIDAD DE MEDIDA]],2,0),"")</f>
        <v/>
      </c>
      <c r="J55" s="61"/>
      <c r="K55" s="29"/>
      <c r="L55" s="63"/>
      <c r="M55" s="63"/>
      <c r="N55" s="63"/>
      <c r="O55" s="63"/>
      <c r="P55" s="63"/>
      <c r="Q55" s="63"/>
      <c r="R55" s="63"/>
      <c r="S55" s="63"/>
      <c r="T55" s="63"/>
      <c r="U55" s="63"/>
      <c r="V55" s="63"/>
      <c r="W55" s="63"/>
      <c r="X55" s="31"/>
      <c r="Y55" s="27"/>
      <c r="Z55" s="39"/>
      <c r="AA55" s="39"/>
      <c r="AB55" s="39"/>
      <c r="AC55" s="39"/>
      <c r="AD55" s="39"/>
      <c r="AE55" s="39"/>
      <c r="AF55" s="50"/>
      <c r="AG55" s="39"/>
      <c r="AH55" s="39"/>
      <c r="AI55" s="39"/>
      <c r="AJ55" s="39"/>
      <c r="AK55" s="39"/>
      <c r="AL55" s="39"/>
      <c r="AM55" s="50"/>
      <c r="AN55" s="39"/>
      <c r="AO55" s="39"/>
      <c r="AP55" s="39"/>
      <c r="AQ55" s="39"/>
      <c r="AR55" s="39"/>
      <c r="AS55" s="39"/>
      <c r="AT55" s="50"/>
      <c r="AU55" s="39"/>
      <c r="AV55" s="39"/>
      <c r="AW55" s="39"/>
      <c r="AX55" s="39"/>
      <c r="AY55" s="39"/>
      <c r="AZ55" s="39"/>
      <c r="BA55" s="50"/>
    </row>
    <row r="56" spans="1:53" ht="80.099999999999994" customHeight="1" x14ac:dyDescent="0.3">
      <c r="A56" s="64"/>
      <c r="B56" s="58" t="str">
        <f>IFERROR(VLOOKUP($F56,Dashboard_PEI[[ENTREGABLE]:[Meta_2026]],2,0),"")</f>
        <v/>
      </c>
      <c r="C56" s="58" t="str">
        <f>IFERROR(VLOOKUP($F56,Dashboard_PEI[[ENTREGABLE]:[Meta_2026]],4,0),"")</f>
        <v/>
      </c>
      <c r="D56" s="59" t="str">
        <f>IFERROR(VLOOKUP($F56,Dashboard_PEI[[ENTREGABLE]:[Meta_2026]],6,0),"")</f>
        <v/>
      </c>
      <c r="E56" s="60"/>
      <c r="F56" s="27"/>
      <c r="G56" s="62" t="str">
        <f>IFERROR(VLOOKUP($F56,Dashboard_PEI[[ENTREGABLE]:[Meta_2026]],9,0),"")</f>
        <v/>
      </c>
      <c r="H56" s="62" t="str">
        <f t="array" ref="H56">IFERROR(SUM(VLOOKUP(F56,ENTREGABLES,{4;5;6},FALSE)),"")</f>
        <v/>
      </c>
      <c r="I56" s="62" t="str">
        <f>IFERROR(VLOOKUP($F56,Dashboard_PEI[[ENTREGABLES]:[UNIDAD DE MEDIDA]],2,0),"")</f>
        <v/>
      </c>
      <c r="J56" s="61"/>
      <c r="K56" s="29"/>
      <c r="L56" s="63"/>
      <c r="M56" s="63"/>
      <c r="N56" s="63"/>
      <c r="O56" s="63"/>
      <c r="P56" s="63"/>
      <c r="Q56" s="63"/>
      <c r="R56" s="63"/>
      <c r="S56" s="63"/>
      <c r="T56" s="63"/>
      <c r="U56" s="63"/>
      <c r="V56" s="63"/>
      <c r="W56" s="63"/>
      <c r="X56" s="31"/>
      <c r="Y56" s="27"/>
      <c r="Z56" s="39"/>
      <c r="AA56" s="39"/>
      <c r="AB56" s="39"/>
      <c r="AC56" s="39"/>
      <c r="AD56" s="39"/>
      <c r="AE56" s="39"/>
      <c r="AF56" s="50"/>
      <c r="AG56" s="39"/>
      <c r="AH56" s="39"/>
      <c r="AI56" s="39"/>
      <c r="AJ56" s="39"/>
      <c r="AK56" s="39"/>
      <c r="AL56" s="39"/>
      <c r="AM56" s="50"/>
      <c r="AN56" s="39"/>
      <c r="AO56" s="39"/>
      <c r="AP56" s="39"/>
      <c r="AQ56" s="39"/>
      <c r="AR56" s="39"/>
      <c r="AS56" s="39"/>
      <c r="AT56" s="50"/>
      <c r="AU56" s="39"/>
      <c r="AV56" s="39"/>
      <c r="AW56" s="39"/>
      <c r="AX56" s="39"/>
      <c r="AY56" s="39"/>
      <c r="AZ56" s="39"/>
      <c r="BA56" s="50"/>
    </row>
    <row r="57" spans="1:53" ht="80.099999999999994" customHeight="1" x14ac:dyDescent="0.3">
      <c r="A57" s="64"/>
      <c r="B57" s="58" t="str">
        <f>IFERROR(VLOOKUP($F57,Dashboard_PEI[[ENTREGABLE]:[Meta_2026]],2,0),"")</f>
        <v/>
      </c>
      <c r="C57" s="58" t="str">
        <f>IFERROR(VLOOKUP($F57,Dashboard_PEI[[ENTREGABLE]:[Meta_2026]],4,0),"")</f>
        <v/>
      </c>
      <c r="D57" s="59" t="str">
        <f>IFERROR(VLOOKUP($F57,Dashboard_PEI[[ENTREGABLE]:[Meta_2026]],6,0),"")</f>
        <v/>
      </c>
      <c r="E57" s="60"/>
      <c r="F57" s="27"/>
      <c r="G57" s="62" t="str">
        <f>IFERROR(VLOOKUP($F57,Dashboard_PEI[[ENTREGABLE]:[Meta_2026]],9,0),"")</f>
        <v/>
      </c>
      <c r="H57" s="62" t="str">
        <f t="array" ref="H57">IFERROR(SUM(VLOOKUP(F57,ENTREGABLES,{4;5;6},FALSE)),"")</f>
        <v/>
      </c>
      <c r="I57" s="62" t="str">
        <f>IFERROR(VLOOKUP($F57,Dashboard_PEI[[ENTREGABLES]:[UNIDAD DE MEDIDA]],2,0),"")</f>
        <v/>
      </c>
      <c r="J57" s="61"/>
      <c r="K57" s="29"/>
      <c r="L57" s="63"/>
      <c r="M57" s="63"/>
      <c r="N57" s="63"/>
      <c r="O57" s="63"/>
      <c r="P57" s="63"/>
      <c r="Q57" s="63"/>
      <c r="R57" s="63"/>
      <c r="S57" s="63"/>
      <c r="T57" s="63"/>
      <c r="U57" s="63"/>
      <c r="V57" s="63"/>
      <c r="W57" s="63"/>
      <c r="X57" s="31"/>
      <c r="Y57" s="27"/>
      <c r="Z57" s="39"/>
      <c r="AA57" s="40"/>
      <c r="AB57" s="41"/>
      <c r="AC57" s="39"/>
      <c r="AD57" s="39"/>
      <c r="AE57" s="41"/>
      <c r="AF57" s="49"/>
      <c r="AG57" s="39"/>
      <c r="AH57" s="40"/>
      <c r="AI57" s="41"/>
      <c r="AJ57" s="39"/>
      <c r="AK57" s="39"/>
      <c r="AL57" s="39"/>
      <c r="AM57" s="49"/>
      <c r="AN57" s="39"/>
      <c r="AO57" s="39"/>
      <c r="AP57" s="39"/>
      <c r="AQ57" s="39"/>
      <c r="AR57" s="39"/>
      <c r="AS57" s="39"/>
      <c r="AT57" s="49"/>
      <c r="AU57" s="39"/>
      <c r="AV57" s="39"/>
      <c r="AW57" s="39"/>
      <c r="AX57" s="39"/>
      <c r="AY57" s="39"/>
      <c r="AZ57" s="39"/>
      <c r="BA57" s="49"/>
    </row>
    <row r="58" spans="1:53" ht="80.099999999999994" customHeight="1" x14ac:dyDescent="0.3">
      <c r="A58" s="64"/>
      <c r="B58" s="58" t="str">
        <f>IFERROR(VLOOKUP($F58,Dashboard_PEI[[ENTREGABLE]:[Meta_2026]],2,0),"")</f>
        <v/>
      </c>
      <c r="C58" s="58" t="str">
        <f>IFERROR(VLOOKUP($F58,Dashboard_PEI[[ENTREGABLE]:[Meta_2026]],4,0),"")</f>
        <v/>
      </c>
      <c r="D58" s="59" t="str">
        <f>IFERROR(VLOOKUP($F58,Dashboard_PEI[[ENTREGABLE]:[Meta_2026]],6,0),"")</f>
        <v/>
      </c>
      <c r="E58" s="60"/>
      <c r="F58" s="27"/>
      <c r="G58" s="62" t="str">
        <f>IFERROR(VLOOKUP($F58,Dashboard_PEI[[ENTREGABLE]:[Meta_2026]],9,0),"")</f>
        <v/>
      </c>
      <c r="H58" s="62" t="str">
        <f t="array" ref="H58">IFERROR(SUM(VLOOKUP(F58,ENTREGABLES,{4;5;6},FALSE)),"")</f>
        <v/>
      </c>
      <c r="I58" s="62" t="str">
        <f>IFERROR(VLOOKUP($F58,Dashboard_PEI[[ENTREGABLES]:[UNIDAD DE MEDIDA]],2,0),"")</f>
        <v/>
      </c>
      <c r="J58" s="61"/>
      <c r="K58" s="29"/>
      <c r="L58" s="63"/>
      <c r="M58" s="63"/>
      <c r="N58" s="63"/>
      <c r="O58" s="63"/>
      <c r="P58" s="63"/>
      <c r="Q58" s="63"/>
      <c r="R58" s="63"/>
      <c r="S58" s="63"/>
      <c r="T58" s="63"/>
      <c r="U58" s="63"/>
      <c r="V58" s="63"/>
      <c r="W58" s="63"/>
      <c r="X58" s="31"/>
      <c r="Y58" s="27"/>
      <c r="Z58" s="39"/>
      <c r="AA58" s="39"/>
      <c r="AB58" s="39"/>
      <c r="AC58" s="39"/>
      <c r="AD58" s="39"/>
      <c r="AE58" s="39"/>
      <c r="AF58" s="50"/>
      <c r="AG58" s="39"/>
      <c r="AH58" s="39"/>
      <c r="AI58" s="39"/>
      <c r="AJ58" s="39"/>
      <c r="AK58" s="39"/>
      <c r="AL58" s="39"/>
      <c r="AM58" s="50"/>
      <c r="AN58" s="39"/>
      <c r="AO58" s="39"/>
      <c r="AP58" s="39"/>
      <c r="AQ58" s="39"/>
      <c r="AR58" s="39"/>
      <c r="AS58" s="39"/>
      <c r="AT58" s="50"/>
      <c r="AU58" s="39"/>
      <c r="AV58" s="39"/>
      <c r="AW58" s="39"/>
      <c r="AX58" s="39"/>
      <c r="AY58" s="39"/>
      <c r="AZ58" s="39"/>
      <c r="BA58" s="50"/>
    </row>
    <row r="59" spans="1:53" ht="80.099999999999994" customHeight="1" x14ac:dyDescent="0.3">
      <c r="A59" s="64"/>
      <c r="B59" s="58" t="str">
        <f>IFERROR(VLOOKUP($F59,Dashboard_PEI[[ENTREGABLE]:[Meta_2026]],2,0),"")</f>
        <v/>
      </c>
      <c r="C59" s="58" t="str">
        <f>IFERROR(VLOOKUP($F59,Dashboard_PEI[[ENTREGABLE]:[Meta_2026]],4,0),"")</f>
        <v/>
      </c>
      <c r="D59" s="59" t="str">
        <f>IFERROR(VLOOKUP($F59,Dashboard_PEI[[ENTREGABLE]:[Meta_2026]],6,0),"")</f>
        <v/>
      </c>
      <c r="E59" s="60"/>
      <c r="F59" s="27"/>
      <c r="G59" s="62" t="str">
        <f>IFERROR(VLOOKUP($F59,Dashboard_PEI[[ENTREGABLE]:[Meta_2026]],9,0),"")</f>
        <v/>
      </c>
      <c r="H59" s="62" t="str">
        <f t="array" ref="H59">IFERROR(SUM(VLOOKUP(F59,ENTREGABLES,{4;5;6},FALSE)),"")</f>
        <v/>
      </c>
      <c r="I59" s="62" t="str">
        <f>IFERROR(VLOOKUP($F59,Dashboard_PEI[[ENTREGABLES]:[UNIDAD DE MEDIDA]],2,0),"")</f>
        <v/>
      </c>
      <c r="J59" s="61"/>
      <c r="K59" s="29"/>
      <c r="L59" s="63"/>
      <c r="M59" s="63"/>
      <c r="N59" s="63"/>
      <c r="O59" s="63"/>
      <c r="P59" s="63"/>
      <c r="Q59" s="63"/>
      <c r="R59" s="63"/>
      <c r="S59" s="63"/>
      <c r="T59" s="63"/>
      <c r="U59" s="63"/>
      <c r="V59" s="63"/>
      <c r="W59" s="63"/>
      <c r="X59" s="31"/>
      <c r="Y59" s="27"/>
      <c r="Z59" s="39"/>
      <c r="AA59" s="39"/>
      <c r="AB59" s="39"/>
      <c r="AC59" s="39"/>
      <c r="AD59" s="39"/>
      <c r="AE59" s="39"/>
      <c r="AF59" s="50"/>
      <c r="AG59" s="39"/>
      <c r="AH59" s="39"/>
      <c r="AI59" s="39"/>
      <c r="AJ59" s="39"/>
      <c r="AK59" s="39"/>
      <c r="AL59" s="39"/>
      <c r="AM59" s="50"/>
      <c r="AN59" s="39"/>
      <c r="AO59" s="39"/>
      <c r="AP59" s="39"/>
      <c r="AQ59" s="39"/>
      <c r="AR59" s="39"/>
      <c r="AS59" s="39"/>
      <c r="AT59" s="50"/>
      <c r="AU59" s="39"/>
      <c r="AV59" s="39"/>
      <c r="AW59" s="39"/>
      <c r="AX59" s="39"/>
      <c r="AY59" s="39"/>
      <c r="AZ59" s="39"/>
      <c r="BA59" s="50"/>
    </row>
    <row r="60" spans="1:53" ht="80.099999999999994" customHeight="1" x14ac:dyDescent="0.3">
      <c r="A60" s="64"/>
      <c r="B60" s="58" t="str">
        <f>IFERROR(VLOOKUP($F60,Dashboard_PEI[[ENTREGABLE]:[Meta_2026]],2,0),"")</f>
        <v/>
      </c>
      <c r="C60" s="58" t="str">
        <f>IFERROR(VLOOKUP($F60,Dashboard_PEI[[ENTREGABLE]:[Meta_2026]],4,0),"")</f>
        <v/>
      </c>
      <c r="D60" s="59" t="str">
        <f>IFERROR(VLOOKUP($F60,Dashboard_PEI[[ENTREGABLE]:[Meta_2026]],6,0),"")</f>
        <v/>
      </c>
      <c r="E60" s="60"/>
      <c r="F60" s="27"/>
      <c r="G60" s="62" t="str">
        <f>IFERROR(VLOOKUP($F60,Dashboard_PEI[[ENTREGABLE]:[Meta_2026]],9,0),"")</f>
        <v/>
      </c>
      <c r="H60" s="62" t="str">
        <f t="array" ref="H60">IFERROR(SUM(VLOOKUP(F60,ENTREGABLES,{4;5;6},FALSE)),"")</f>
        <v/>
      </c>
      <c r="I60" s="62" t="str">
        <f>IFERROR(VLOOKUP($F60,Dashboard_PEI[[ENTREGABLES]:[UNIDAD DE MEDIDA]],2,0),"")</f>
        <v/>
      </c>
      <c r="J60" s="61"/>
      <c r="K60" s="29"/>
      <c r="L60" s="63"/>
      <c r="M60" s="63"/>
      <c r="N60" s="63"/>
      <c r="O60" s="63"/>
      <c r="P60" s="63"/>
      <c r="Q60" s="63"/>
      <c r="R60" s="63"/>
      <c r="S60" s="63"/>
      <c r="T60" s="63"/>
      <c r="U60" s="63"/>
      <c r="V60" s="63"/>
      <c r="W60" s="63"/>
      <c r="X60" s="31"/>
      <c r="Y60" s="27"/>
      <c r="Z60" s="39"/>
      <c r="AA60" s="40"/>
      <c r="AB60" s="41"/>
      <c r="AC60" s="39"/>
      <c r="AD60" s="39"/>
      <c r="AE60" s="41"/>
      <c r="AF60" s="49"/>
      <c r="AG60" s="39"/>
      <c r="AH60" s="40"/>
      <c r="AI60" s="41"/>
      <c r="AJ60" s="39"/>
      <c r="AK60" s="39"/>
      <c r="AL60" s="39"/>
      <c r="AM60" s="49"/>
      <c r="AN60" s="39"/>
      <c r="AO60" s="39"/>
      <c r="AP60" s="39"/>
      <c r="AQ60" s="39"/>
      <c r="AR60" s="39"/>
      <c r="AS60" s="39"/>
      <c r="AT60" s="49"/>
      <c r="AU60" s="39"/>
      <c r="AV60" s="39"/>
      <c r="AW60" s="39"/>
      <c r="AX60" s="39"/>
      <c r="AY60" s="39"/>
      <c r="AZ60" s="39"/>
      <c r="BA60" s="49"/>
    </row>
    <row r="61" spans="1:53" ht="80.099999999999994" customHeight="1" x14ac:dyDescent="0.3">
      <c r="A61" s="64"/>
      <c r="B61" s="58" t="str">
        <f>IFERROR(VLOOKUP($F61,Dashboard_PEI[[ENTREGABLE]:[Meta_2026]],2,0),"")</f>
        <v/>
      </c>
      <c r="C61" s="58" t="str">
        <f>IFERROR(VLOOKUP($F61,Dashboard_PEI[[ENTREGABLE]:[Meta_2026]],4,0),"")</f>
        <v/>
      </c>
      <c r="D61" s="59" t="str">
        <f>IFERROR(VLOOKUP($F61,Dashboard_PEI[[ENTREGABLE]:[Meta_2026]],6,0),"")</f>
        <v/>
      </c>
      <c r="E61" s="60"/>
      <c r="F61" s="27"/>
      <c r="G61" s="62" t="str">
        <f>IFERROR(VLOOKUP($F61,Dashboard_PEI[[ENTREGABLE]:[Meta_2026]],9,0),"")</f>
        <v/>
      </c>
      <c r="H61" s="62" t="str">
        <f t="array" ref="H61">IFERROR(SUM(VLOOKUP(F61,ENTREGABLES,{4;5;6},FALSE)),"")</f>
        <v/>
      </c>
      <c r="I61" s="62" t="str">
        <f>IFERROR(VLOOKUP($F61,Dashboard_PEI[[ENTREGABLES]:[UNIDAD DE MEDIDA]],2,0),"")</f>
        <v/>
      </c>
      <c r="J61" s="61"/>
      <c r="K61" s="29"/>
      <c r="L61" s="63"/>
      <c r="M61" s="63"/>
      <c r="N61" s="63"/>
      <c r="O61" s="63"/>
      <c r="P61" s="63"/>
      <c r="Q61" s="63"/>
      <c r="R61" s="63"/>
      <c r="S61" s="63"/>
      <c r="T61" s="63"/>
      <c r="U61" s="63"/>
      <c r="V61" s="63"/>
      <c r="W61" s="63"/>
      <c r="X61" s="31"/>
      <c r="Y61" s="27"/>
      <c r="Z61" s="39"/>
      <c r="AA61" s="39"/>
      <c r="AB61" s="39"/>
      <c r="AC61" s="39"/>
      <c r="AD61" s="39"/>
      <c r="AE61" s="39"/>
      <c r="AF61" s="50"/>
      <c r="AG61" s="39"/>
      <c r="AH61" s="39"/>
      <c r="AI61" s="39"/>
      <c r="AJ61" s="39"/>
      <c r="AK61" s="39"/>
      <c r="AL61" s="39"/>
      <c r="AM61" s="50"/>
      <c r="AN61" s="39"/>
      <c r="AO61" s="39"/>
      <c r="AP61" s="39"/>
      <c r="AQ61" s="39"/>
      <c r="AR61" s="39"/>
      <c r="AS61" s="39"/>
      <c r="AT61" s="50"/>
      <c r="AU61" s="39"/>
      <c r="AV61" s="39"/>
      <c r="AW61" s="39"/>
      <c r="AX61" s="39"/>
      <c r="AY61" s="39"/>
      <c r="AZ61" s="39"/>
      <c r="BA61" s="50"/>
    </row>
    <row r="62" spans="1:53" ht="80.099999999999994" customHeight="1" x14ac:dyDescent="0.3">
      <c r="A62" s="64"/>
      <c r="B62" s="58" t="str">
        <f>IFERROR(VLOOKUP($F62,Dashboard_PEI[[ENTREGABLE]:[Meta_2026]],2,0),"")</f>
        <v/>
      </c>
      <c r="C62" s="58" t="str">
        <f>IFERROR(VLOOKUP($F62,Dashboard_PEI[[ENTREGABLE]:[Meta_2026]],4,0),"")</f>
        <v/>
      </c>
      <c r="D62" s="59" t="str">
        <f>IFERROR(VLOOKUP($F62,Dashboard_PEI[[ENTREGABLE]:[Meta_2026]],6,0),"")</f>
        <v/>
      </c>
      <c r="E62" s="60"/>
      <c r="F62" s="27"/>
      <c r="G62" s="62" t="str">
        <f>IFERROR(VLOOKUP($F62,Dashboard_PEI[[ENTREGABLE]:[Meta_2026]],9,0),"")</f>
        <v/>
      </c>
      <c r="H62" s="62" t="str">
        <f t="array" ref="H62">IFERROR(SUM(VLOOKUP(F62,ENTREGABLES,{4;5;6},FALSE)),"")</f>
        <v/>
      </c>
      <c r="I62" s="62" t="str">
        <f>IFERROR(VLOOKUP($F62,Dashboard_PEI[[ENTREGABLES]:[UNIDAD DE MEDIDA]],2,0),"")</f>
        <v/>
      </c>
      <c r="J62" s="61"/>
      <c r="K62" s="29"/>
      <c r="L62" s="63"/>
      <c r="M62" s="63"/>
      <c r="N62" s="63"/>
      <c r="O62" s="63"/>
      <c r="P62" s="63"/>
      <c r="Q62" s="63"/>
      <c r="R62" s="63"/>
      <c r="S62" s="63"/>
      <c r="T62" s="63"/>
      <c r="U62" s="63"/>
      <c r="V62" s="63"/>
      <c r="W62" s="63"/>
      <c r="X62" s="31"/>
      <c r="Y62" s="27"/>
      <c r="Z62" s="39"/>
      <c r="AA62" s="39"/>
      <c r="AB62" s="39"/>
      <c r="AC62" s="39"/>
      <c r="AD62" s="39"/>
      <c r="AE62" s="39"/>
      <c r="AF62" s="50"/>
      <c r="AG62" s="39"/>
      <c r="AH62" s="39"/>
      <c r="AI62" s="39"/>
      <c r="AJ62" s="39"/>
      <c r="AK62" s="39"/>
      <c r="AL62" s="39"/>
      <c r="AM62" s="50"/>
      <c r="AN62" s="39"/>
      <c r="AO62" s="39"/>
      <c r="AP62" s="39"/>
      <c r="AQ62" s="39"/>
      <c r="AR62" s="39"/>
      <c r="AS62" s="39"/>
      <c r="AT62" s="50"/>
      <c r="AU62" s="39"/>
      <c r="AV62" s="39"/>
      <c r="AW62" s="39"/>
      <c r="AX62" s="39"/>
      <c r="AY62" s="39"/>
      <c r="AZ62" s="39"/>
      <c r="BA62" s="50"/>
    </row>
  </sheetData>
  <sheetProtection formatCells="0" formatColumns="0" formatRows="0" insertRows="0" deleteRows="0" sort="0" autoFilter="0"/>
  <dataConsolidate link="1"/>
  <mergeCells count="30">
    <mergeCell ref="A1:A3"/>
    <mergeCell ref="B1:X3"/>
    <mergeCell ref="L9:N9"/>
    <mergeCell ref="O9:Q9"/>
    <mergeCell ref="R9:T9"/>
    <mergeCell ref="U9:W9"/>
    <mergeCell ref="A8:A9"/>
    <mergeCell ref="B8:D9"/>
    <mergeCell ref="L8:W8"/>
    <mergeCell ref="E8:K9"/>
    <mergeCell ref="X8:Y9"/>
    <mergeCell ref="B5:C5"/>
    <mergeCell ref="B6:C6"/>
    <mergeCell ref="D6:F6"/>
    <mergeCell ref="Z9:AA9"/>
    <mergeCell ref="AB9:AC9"/>
    <mergeCell ref="AD9:AE9"/>
    <mergeCell ref="Z8:AF8"/>
    <mergeCell ref="AG8:AM8"/>
    <mergeCell ref="AG9:AH9"/>
    <mergeCell ref="AI9:AJ9"/>
    <mergeCell ref="AK9:AL9"/>
    <mergeCell ref="AN8:AT8"/>
    <mergeCell ref="AN9:AO9"/>
    <mergeCell ref="AP9:AQ9"/>
    <mergeCell ref="AR9:AS9"/>
    <mergeCell ref="AU8:BA8"/>
    <mergeCell ref="AU9:AV9"/>
    <mergeCell ref="AW9:AX9"/>
    <mergeCell ref="AY9:AZ9"/>
  </mergeCells>
  <phoneticPr fontId="11" type="noConversion"/>
  <conditionalFormatting sqref="D6">
    <cfRule type="expression" dxfId="1" priority="1">
      <formula>$D$6&lt;&gt;""</formula>
    </cfRule>
  </conditionalFormatting>
  <dataValidations xWindow="581" yWindow="540" count="8">
    <dataValidation type="list" allowBlank="1" showInputMessage="1" showErrorMessage="1" sqref="F12:F62" xr:uid="{EFFF17A8-28C0-437B-ADED-1302B519A6B3}">
      <formula1>IF($B$5=" "," ",INDIRECT($B$6))</formula1>
    </dataValidation>
    <dataValidation allowBlank="1" showInputMessage="1" showErrorMessage="1" promptTitle="PONDERACIÓN DEL ENTREGABLE" prompt="Asigne la ponderación entre 1% y 100% de acuerdo con la importancia del entregable dentro del plan de acción de la dependencia. NO COMBINAR CELDAS." sqref="E11" xr:uid="{34954E42-C08E-44A2-86C5-AFC0E5026E87}"/>
    <dataValidation type="list" allowBlank="1" showInputMessage="1" showErrorMessage="1" promptTitle="SELECCIÓN DEL ENTREGABLE" prompt="Seleccione de la lista despelegable el entregable al cual le va a programar actividades que lo materializan para el 2025. NO COMBINAR CELDAS." sqref="F11" xr:uid="{B596BB74-4746-4B13-BAD0-D8F330B105A9}">
      <formula1>IF($B$5=" "," ",INDIRECT($B$6))</formula1>
    </dataValidation>
    <dataValidation allowBlank="1" showInputMessage="1" showErrorMessage="1" promptTitle="ACTIVIDAD CLAVE" prompt="Redacte la actividad clave iniciando con un verbo en infinitivo (terminado en ar, er o ir). Si es más de una actividad ingresarla en una fila separada." sqref="K11:K62" xr:uid="{FAF41190-FEB6-4C12-8D92-CF5397C975D1}"/>
    <dataValidation allowBlank="1" showInputMessage="1" showErrorMessage="1" promptTitle="PROGRAMACIÓN DE LA EJECUCIÓN" prompt="Registre el porcentaje de avance que se proyecta para este mes. A partir de febrero el porcentaje debe ser acumulado de tal forma que al final sea el 100%." sqref="L11:W62" xr:uid="{522B76AF-EA02-4674-A158-58D807F66D21}"/>
    <dataValidation allowBlank="1" showInputMessage="1" showErrorMessage="1" promptTitle="Se diligencia automaticamente" prompt="No requiere selección. Se diligencia automaticamente cuando se selecciona el entregable." sqref="B11:D62 G11:I62" xr:uid="{892395F4-7FDE-4A93-86A2-626536BDC026}"/>
    <dataValidation allowBlank="1" showInputMessage="1" showErrorMessage="1" promptTitle="PNDERACIÓN DE LA ACTIVIDAD" prompt="Asigne una ponderación para cada actividad, de acuerdo a la importancia que tiene en la materialización del entregable. La suma de estas ponderaciones debe ser igual a la ponderación asignada al entregable." sqref="J11:J62" xr:uid="{5AB6C739-B0AD-40B2-8237-6C0D2E7A3533}"/>
    <dataValidation allowBlank="1" showInputMessage="1" showErrorMessage="1" promptTitle="ÍTEM DEL PAA" prompt="Registre el o los items del PAA que relacionados con las actividad o entregable planificado. NO COMBINAR CELDAS." sqref="Y11:Y62" xr:uid="{A8AED4E7-8C19-4F9E-A470-6AEEEECC22F8}"/>
  </dataValidations>
  <pageMargins left="0.70866141732283472" right="0.70866141732283472" top="0.74803149606299213" bottom="0.74803149606299213" header="0" footer="0"/>
  <pageSetup orientation="portrait" r:id="rId1"/>
  <headerFooter>
    <oddFooter>&amp;LF-DE-012 V3&amp;R15/07/2024</oddFooter>
  </headerFooter>
  <ignoredErrors>
    <ignoredError sqref="I11:I62 G11:H62 B11:D62" unlockedFormula="1"/>
  </ignoredErrors>
  <drawing r:id="rId2"/>
  <extLst>
    <ext xmlns:x14="http://schemas.microsoft.com/office/spreadsheetml/2009/9/main" uri="{CCE6A557-97BC-4b89-ADB6-D9C93CAAB3DF}">
      <x14:dataValidations xmlns:xm="http://schemas.microsoft.com/office/excel/2006/main" xWindow="581" yWindow="540" count="4">
        <x14:dataValidation type="list" allowBlank="1" showInputMessage="1" showErrorMessage="1" promptTitle="Seleccione el compromiso PES" prompt="Seleccione el compromiso del Plan Estrategico Sectorial - PES correspondiente." xr:uid="{822504FA-8469-43B5-A23F-7B90A4F6D640}">
          <x14:formula1>
            <xm:f>IF($B$5=" "," ",INDIRECT(Listas!$J$3))</xm:f>
          </x14:formula1>
          <xm:sqref>A12:A62</xm:sqref>
        </x14:dataValidation>
        <x14:dataValidation type="list" allowBlank="1" showInputMessage="1" showErrorMessage="1" promptTitle="COMPROMISO PES" prompt="Seleccione el compromiso del Plan Estrategico Sectorial - PES correspondiente. NO COMBINAR CELDAS." xr:uid="{33F3B444-493D-4757-B743-9FB457B88C58}">
          <x14:formula1>
            <xm:f>IF($B$5=" "," ",INDIRECT(Listas!$J$3))</xm:f>
          </x14:formula1>
          <xm:sqref>A11</xm:sqref>
        </x14:dataValidation>
        <x14:dataValidation type="list" allowBlank="1" showInputMessage="1" showErrorMessage="1" promptTitle="PROYECTO QUE FINANCIA" prompt="Seleccione de la lista el proyecto de inversión que financia la ejecución de la actividad y/o el entregable planificado. NO COMBINAR CELDAS." xr:uid="{660EA1D9-D41F-48D9-BC44-350A79A4F1FA}">
          <x14:formula1>
            <xm:f>Listas!$H$2:$H$13</xm:f>
          </x14:formula1>
          <xm:sqref>X11:X62</xm:sqref>
        </x14:dataValidation>
        <x14:dataValidation type="list" allowBlank="1" showInputMessage="1" showErrorMessage="1" promptTitle="DEPENDENCIA FORMULADORA" prompt="Seleccione de la lista la dependencia para que se habiliten las opciones de los demas campos." xr:uid="{2CACC29D-3556-413D-AD97-756E0206BA67}">
          <x14:formula1>
            <xm:f>Listas!$A$2:$A$11</xm:f>
          </x14:formula1>
          <xm:sqref>B5:C5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5F776-D194-423F-B286-185E6B1BFB57}">
  <sheetPr codeName="Hoja7"/>
  <dimension ref="A1:AY62"/>
  <sheetViews>
    <sheetView showGridLines="0" showRowColHeaders="0" zoomScale="75" zoomScaleNormal="75" workbookViewId="0">
      <pane ySplit="10" topLeftCell="A11" activePane="bottomLeft" state="frozen"/>
      <selection activeCell="C1" sqref="C1"/>
      <selection pane="bottomLeft" activeCell="A5" sqref="A5"/>
    </sheetView>
  </sheetViews>
  <sheetFormatPr baseColWidth="10" defaultColWidth="14.33203125" defaultRowHeight="15" customHeight="1" x14ac:dyDescent="0.3"/>
  <cols>
    <col min="1" max="1" width="40.6640625" style="11" customWidth="1"/>
    <col min="2" max="2" width="50.44140625" style="11" customWidth="1"/>
    <col min="3" max="3" width="37.6640625" style="11" customWidth="1"/>
    <col min="4" max="4" width="16.5546875" style="12" customWidth="1"/>
    <col min="5" max="5" width="50.33203125" style="11" customWidth="1"/>
    <col min="6" max="6" width="9.44140625" style="13" customWidth="1"/>
    <col min="7" max="7" width="19.44140625" style="13" customWidth="1"/>
    <col min="8" max="8" width="13.5546875" style="13" customWidth="1"/>
    <col min="9" max="9" width="50.6640625" style="11" customWidth="1"/>
    <col min="10" max="21" width="6.44140625" style="11" customWidth="1"/>
    <col min="22" max="22" width="41.77734375" style="14" customWidth="1"/>
    <col min="23" max="23" width="25.6640625" style="11" customWidth="1"/>
    <col min="24" max="24" width="10.6640625" style="11" hidden="1" customWidth="1"/>
    <col min="25" max="25" width="20.6640625" style="11" hidden="1" customWidth="1"/>
    <col min="26" max="26" width="10.6640625" style="11" hidden="1" customWidth="1"/>
    <col min="27" max="27" width="20.6640625" style="11" hidden="1" customWidth="1"/>
    <col min="28" max="28" width="10.6640625" style="11" hidden="1" customWidth="1"/>
    <col min="29" max="29" width="20.6640625" style="11" hidden="1" customWidth="1"/>
    <col min="30" max="30" width="9.44140625" style="11" hidden="1" customWidth="1"/>
    <col min="31" max="31" width="10.6640625" style="11" hidden="1" customWidth="1"/>
    <col min="32" max="32" width="20.6640625" style="11" hidden="1" customWidth="1"/>
    <col min="33" max="33" width="10.6640625" style="11" hidden="1" customWidth="1"/>
    <col min="34" max="34" width="20.6640625" style="11" hidden="1" customWidth="1"/>
    <col min="35" max="35" width="10.6640625" style="11" hidden="1" customWidth="1"/>
    <col min="36" max="36" width="20.6640625" style="11" hidden="1" customWidth="1"/>
    <col min="37" max="37" width="9.44140625" style="11" hidden="1" customWidth="1"/>
    <col min="38" max="38" width="10.6640625" style="11" hidden="1" customWidth="1"/>
    <col min="39" max="39" width="20.6640625" style="11" hidden="1" customWidth="1"/>
    <col min="40" max="40" width="10.6640625" style="11" hidden="1" customWidth="1"/>
    <col min="41" max="41" width="20.6640625" style="11" hidden="1" customWidth="1"/>
    <col min="42" max="42" width="10.6640625" style="11" hidden="1" customWidth="1"/>
    <col min="43" max="43" width="20.6640625" style="11" hidden="1" customWidth="1"/>
    <col min="44" max="44" width="9.44140625" style="11" hidden="1" customWidth="1"/>
    <col min="45" max="50" width="0" style="11" hidden="1" customWidth="1"/>
    <col min="51" max="51" width="9.44140625" style="11" hidden="1" customWidth="1"/>
    <col min="52" max="16384" width="14.33203125" style="11"/>
  </cols>
  <sheetData>
    <row r="1" spans="1:51" ht="27.9" customHeight="1" thickBot="1" x14ac:dyDescent="0.35">
      <c r="A1" s="81"/>
      <c r="B1" s="107" t="s">
        <v>381</v>
      </c>
      <c r="C1" s="108"/>
      <c r="D1" s="108"/>
      <c r="E1" s="108"/>
      <c r="F1" s="108"/>
      <c r="G1" s="108"/>
      <c r="H1" s="108"/>
      <c r="I1" s="108"/>
      <c r="J1" s="108"/>
      <c r="K1" s="108"/>
      <c r="L1" s="108"/>
      <c r="M1" s="108"/>
      <c r="N1" s="108"/>
      <c r="O1" s="108"/>
      <c r="P1" s="108"/>
      <c r="Q1" s="108"/>
      <c r="R1" s="108"/>
      <c r="S1" s="108"/>
      <c r="T1" s="108"/>
      <c r="U1" s="108"/>
      <c r="V1" s="109"/>
      <c r="W1" s="42" t="s">
        <v>193</v>
      </c>
    </row>
    <row r="2" spans="1:51" ht="27.9" customHeight="1" thickBot="1" x14ac:dyDescent="0.35">
      <c r="A2" s="82"/>
      <c r="B2" s="110"/>
      <c r="C2" s="105"/>
      <c r="D2" s="105"/>
      <c r="E2" s="105"/>
      <c r="F2" s="105"/>
      <c r="G2" s="105"/>
      <c r="H2" s="105"/>
      <c r="I2" s="105"/>
      <c r="J2" s="105"/>
      <c r="K2" s="105"/>
      <c r="L2" s="105"/>
      <c r="M2" s="105"/>
      <c r="N2" s="105"/>
      <c r="O2" s="105"/>
      <c r="P2" s="105"/>
      <c r="Q2" s="105"/>
      <c r="R2" s="105"/>
      <c r="S2" s="105"/>
      <c r="T2" s="105"/>
      <c r="U2" s="105"/>
      <c r="V2" s="111"/>
      <c r="W2" s="43" t="s">
        <v>379</v>
      </c>
    </row>
    <row r="3" spans="1:51" ht="27.9" customHeight="1" thickBot="1" x14ac:dyDescent="0.35">
      <c r="A3" s="83"/>
      <c r="B3" s="112"/>
      <c r="C3" s="113"/>
      <c r="D3" s="113"/>
      <c r="E3" s="113"/>
      <c r="F3" s="113"/>
      <c r="G3" s="113"/>
      <c r="H3" s="113"/>
      <c r="I3" s="113"/>
      <c r="J3" s="113"/>
      <c r="K3" s="113"/>
      <c r="L3" s="113"/>
      <c r="M3" s="113"/>
      <c r="N3" s="113"/>
      <c r="O3" s="113"/>
      <c r="P3" s="113"/>
      <c r="Q3" s="113"/>
      <c r="R3" s="113"/>
      <c r="S3" s="113"/>
      <c r="T3" s="113"/>
      <c r="U3" s="113"/>
      <c r="V3" s="114"/>
      <c r="W3" s="44" t="s">
        <v>382</v>
      </c>
    </row>
    <row r="4" spans="1:51" ht="10.5" customHeight="1" x14ac:dyDescent="0.3"/>
    <row r="5" spans="1:51" ht="24" customHeight="1" x14ac:dyDescent="0.3">
      <c r="A5" s="15" t="s">
        <v>67</v>
      </c>
      <c r="B5" s="104"/>
      <c r="C5" s="104"/>
      <c r="D5" s="16"/>
      <c r="E5" s="17"/>
      <c r="F5" s="11"/>
      <c r="G5" s="11"/>
      <c r="H5" s="11"/>
      <c r="V5" s="18"/>
      <c r="Z5" s="14"/>
      <c r="AA5" s="14"/>
      <c r="AB5" s="14"/>
      <c r="AC5" s="14"/>
    </row>
    <row r="6" spans="1:51" ht="30" customHeight="1" x14ac:dyDescent="0.3">
      <c r="A6" s="15"/>
      <c r="B6" s="19"/>
      <c r="D6" s="106" t="str">
        <f>IF(B5="","","Inicie la formulación seleccionando la política del MIPG de responsabilidad de la dependencia y para la cual van a formular los entregables y actvidades respectivas.")</f>
        <v/>
      </c>
      <c r="E6" s="106"/>
      <c r="F6" s="106"/>
      <c r="G6" s="106"/>
      <c r="I6" s="72"/>
      <c r="V6" s="18"/>
      <c r="Z6" s="14"/>
      <c r="AA6" s="14"/>
      <c r="AB6" s="14"/>
      <c r="AC6" s="14"/>
    </row>
    <row r="7" spans="1:51" ht="8.25" customHeight="1" x14ac:dyDescent="0.3"/>
    <row r="8" spans="1:51" ht="14.4" customHeight="1" x14ac:dyDescent="0.3">
      <c r="A8" s="115" t="s">
        <v>190</v>
      </c>
      <c r="B8" s="116"/>
      <c r="C8" s="117"/>
      <c r="D8" s="97" t="s">
        <v>194</v>
      </c>
      <c r="E8" s="98"/>
      <c r="F8" s="98"/>
      <c r="G8" s="98"/>
      <c r="H8" s="98"/>
      <c r="I8" s="99"/>
      <c r="J8" s="96" t="s">
        <v>29</v>
      </c>
      <c r="K8" s="96"/>
      <c r="L8" s="96"/>
      <c r="M8" s="96"/>
      <c r="N8" s="96"/>
      <c r="O8" s="96"/>
      <c r="P8" s="96"/>
      <c r="Q8" s="96"/>
      <c r="R8" s="96"/>
      <c r="S8" s="96"/>
      <c r="T8" s="96"/>
      <c r="U8" s="96"/>
      <c r="V8" s="103" t="s">
        <v>68</v>
      </c>
      <c r="W8" s="103"/>
      <c r="X8" s="79" t="s">
        <v>195</v>
      </c>
      <c r="Y8" s="79"/>
      <c r="Z8" s="79"/>
      <c r="AA8" s="79"/>
      <c r="AB8" s="79"/>
      <c r="AC8" s="79"/>
      <c r="AD8" s="79"/>
      <c r="AE8" s="79" t="s">
        <v>195</v>
      </c>
      <c r="AF8" s="79"/>
      <c r="AG8" s="79"/>
      <c r="AH8" s="79"/>
      <c r="AI8" s="79"/>
      <c r="AJ8" s="79"/>
      <c r="AK8" s="79"/>
      <c r="AL8" s="79" t="s">
        <v>195</v>
      </c>
      <c r="AM8" s="79"/>
      <c r="AN8" s="79"/>
      <c r="AO8" s="79"/>
      <c r="AP8" s="79"/>
      <c r="AQ8" s="79"/>
      <c r="AR8" s="79"/>
      <c r="AS8" s="79" t="s">
        <v>195</v>
      </c>
      <c r="AT8" s="79"/>
      <c r="AU8" s="79"/>
      <c r="AV8" s="79"/>
      <c r="AW8" s="79"/>
      <c r="AX8" s="79"/>
      <c r="AY8" s="79"/>
    </row>
    <row r="9" spans="1:51" ht="13.8" x14ac:dyDescent="0.3">
      <c r="A9" s="118"/>
      <c r="B9" s="119"/>
      <c r="C9" s="120"/>
      <c r="D9" s="100"/>
      <c r="E9" s="101"/>
      <c r="F9" s="101"/>
      <c r="G9" s="101"/>
      <c r="H9" s="101"/>
      <c r="I9" s="102"/>
      <c r="J9" s="93" t="s">
        <v>31</v>
      </c>
      <c r="K9" s="93"/>
      <c r="L9" s="93"/>
      <c r="M9" s="93" t="s">
        <v>32</v>
      </c>
      <c r="N9" s="93"/>
      <c r="O9" s="93"/>
      <c r="P9" s="93" t="s">
        <v>33</v>
      </c>
      <c r="Q9" s="93"/>
      <c r="R9" s="93"/>
      <c r="S9" s="93" t="s">
        <v>34</v>
      </c>
      <c r="T9" s="93"/>
      <c r="U9" s="93"/>
      <c r="V9" s="103"/>
      <c r="W9" s="103"/>
      <c r="X9" s="80" t="s">
        <v>198</v>
      </c>
      <c r="Y9" s="80"/>
      <c r="Z9" s="80" t="s">
        <v>199</v>
      </c>
      <c r="AA9" s="80"/>
      <c r="AB9" s="80" t="s">
        <v>200</v>
      </c>
      <c r="AC9" s="80"/>
      <c r="AD9" s="48" t="s">
        <v>201</v>
      </c>
      <c r="AE9" s="80" t="s">
        <v>207</v>
      </c>
      <c r="AF9" s="80"/>
      <c r="AG9" s="80" t="s">
        <v>209</v>
      </c>
      <c r="AH9" s="80"/>
      <c r="AI9" s="80" t="s">
        <v>208</v>
      </c>
      <c r="AJ9" s="80"/>
      <c r="AK9" s="48" t="s">
        <v>201</v>
      </c>
      <c r="AL9" s="80" t="s">
        <v>210</v>
      </c>
      <c r="AM9" s="80"/>
      <c r="AN9" s="80" t="s">
        <v>211</v>
      </c>
      <c r="AO9" s="80"/>
      <c r="AP9" s="80" t="s">
        <v>212</v>
      </c>
      <c r="AQ9" s="80"/>
      <c r="AR9" s="48" t="s">
        <v>201</v>
      </c>
      <c r="AS9" s="80" t="s">
        <v>213</v>
      </c>
      <c r="AT9" s="80"/>
      <c r="AU9" s="80" t="s">
        <v>214</v>
      </c>
      <c r="AV9" s="80"/>
      <c r="AW9" s="80" t="s">
        <v>215</v>
      </c>
      <c r="AX9" s="80"/>
      <c r="AY9" s="48" t="s">
        <v>201</v>
      </c>
    </row>
    <row r="10" spans="1:51" ht="33.6" x14ac:dyDescent="0.3">
      <c r="A10" s="21" t="s">
        <v>98</v>
      </c>
      <c r="B10" s="21" t="s">
        <v>99</v>
      </c>
      <c r="C10" s="21" t="s">
        <v>191</v>
      </c>
      <c r="D10" s="23" t="s">
        <v>66</v>
      </c>
      <c r="E10" s="24" t="s">
        <v>63</v>
      </c>
      <c r="F10" s="24" t="s">
        <v>30</v>
      </c>
      <c r="G10" s="24" t="s">
        <v>0</v>
      </c>
      <c r="H10" s="45" t="s">
        <v>83</v>
      </c>
      <c r="I10" s="24" t="s">
        <v>84</v>
      </c>
      <c r="J10" s="46" t="s">
        <v>72</v>
      </c>
      <c r="K10" s="46" t="s">
        <v>70</v>
      </c>
      <c r="L10" s="46" t="s">
        <v>73</v>
      </c>
      <c r="M10" s="46" t="s">
        <v>74</v>
      </c>
      <c r="N10" s="46" t="s">
        <v>75</v>
      </c>
      <c r="O10" s="46" t="s">
        <v>76</v>
      </c>
      <c r="P10" s="46" t="s">
        <v>77</v>
      </c>
      <c r="Q10" s="46" t="s">
        <v>78</v>
      </c>
      <c r="R10" s="46" t="s">
        <v>79</v>
      </c>
      <c r="S10" s="46" t="s">
        <v>80</v>
      </c>
      <c r="T10" s="46" t="s">
        <v>81</v>
      </c>
      <c r="U10" s="46" t="s">
        <v>82</v>
      </c>
      <c r="V10" s="25" t="s">
        <v>339</v>
      </c>
      <c r="W10" s="25" t="s">
        <v>69</v>
      </c>
      <c r="X10" s="47" t="s">
        <v>196</v>
      </c>
      <c r="Y10" s="47" t="s">
        <v>197</v>
      </c>
      <c r="Z10" s="47" t="s">
        <v>203</v>
      </c>
      <c r="AA10" s="47" t="s">
        <v>197</v>
      </c>
      <c r="AB10" s="47" t="s">
        <v>203</v>
      </c>
      <c r="AC10" s="47" t="s">
        <v>197</v>
      </c>
      <c r="AD10" s="48" t="s">
        <v>202</v>
      </c>
      <c r="AE10" s="47" t="s">
        <v>196</v>
      </c>
      <c r="AF10" s="47" t="s">
        <v>197</v>
      </c>
      <c r="AG10" s="47" t="s">
        <v>203</v>
      </c>
      <c r="AH10" s="47" t="s">
        <v>197</v>
      </c>
      <c r="AI10" s="47" t="s">
        <v>203</v>
      </c>
      <c r="AJ10" s="47" t="s">
        <v>197</v>
      </c>
      <c r="AK10" s="48" t="s">
        <v>206</v>
      </c>
      <c r="AL10" s="47" t="s">
        <v>196</v>
      </c>
      <c r="AM10" s="47" t="s">
        <v>197</v>
      </c>
      <c r="AN10" s="47" t="s">
        <v>203</v>
      </c>
      <c r="AO10" s="47" t="s">
        <v>197</v>
      </c>
      <c r="AP10" s="47" t="s">
        <v>203</v>
      </c>
      <c r="AQ10" s="47" t="s">
        <v>197</v>
      </c>
      <c r="AR10" s="48" t="s">
        <v>205</v>
      </c>
      <c r="AS10" s="47" t="s">
        <v>196</v>
      </c>
      <c r="AT10" s="47" t="s">
        <v>197</v>
      </c>
      <c r="AU10" s="47" t="s">
        <v>203</v>
      </c>
      <c r="AV10" s="47" t="s">
        <v>197</v>
      </c>
      <c r="AW10" s="47" t="s">
        <v>203</v>
      </c>
      <c r="AX10" s="47" t="s">
        <v>197</v>
      </c>
      <c r="AY10" s="48" t="s">
        <v>204</v>
      </c>
    </row>
    <row r="11" spans="1:51" ht="60" customHeight="1" x14ac:dyDescent="0.3">
      <c r="A11" s="68" t="str">
        <f>IFERROR(VLOOKUP(B11,Listas!$D$2:$E$19,2,FALSE),"")</f>
        <v/>
      </c>
      <c r="B11" s="26"/>
      <c r="C11" s="26"/>
      <c r="D11" s="69"/>
      <c r="E11" s="27"/>
      <c r="F11" s="27"/>
      <c r="G11" s="28"/>
      <c r="H11" s="70"/>
      <c r="I11" s="29"/>
      <c r="J11" s="71"/>
      <c r="K11" s="71"/>
      <c r="L11" s="71"/>
      <c r="M11" s="71"/>
      <c r="N11" s="71"/>
      <c r="O11" s="71"/>
      <c r="P11" s="71"/>
      <c r="Q11" s="71"/>
      <c r="R11" s="71"/>
      <c r="S11" s="71"/>
      <c r="T11" s="71"/>
      <c r="U11" s="71"/>
      <c r="V11" s="31"/>
      <c r="W11" s="27"/>
      <c r="X11" s="32"/>
      <c r="Y11" s="33"/>
      <c r="Z11" s="34"/>
      <c r="AA11" s="34"/>
      <c r="AB11" s="32"/>
      <c r="AC11" s="35"/>
      <c r="AD11" s="51"/>
      <c r="AE11" s="32"/>
      <c r="AF11" s="33"/>
      <c r="AG11" s="34"/>
      <c r="AH11" s="34"/>
      <c r="AI11" s="32"/>
      <c r="AJ11" s="35"/>
      <c r="AK11" s="51"/>
      <c r="AL11" s="32"/>
      <c r="AM11" s="33"/>
      <c r="AN11" s="34"/>
      <c r="AO11" s="34"/>
      <c r="AP11" s="32"/>
      <c r="AQ11" s="35"/>
      <c r="AR11" s="51"/>
      <c r="AS11" s="32"/>
      <c r="AT11" s="33"/>
      <c r="AU11" s="34"/>
      <c r="AV11" s="34"/>
      <c r="AW11" s="32"/>
      <c r="AX11" s="35"/>
      <c r="AY11" s="51"/>
    </row>
    <row r="12" spans="1:51" ht="60" customHeight="1" x14ac:dyDescent="0.3">
      <c r="A12" s="68" t="str">
        <f>IFERROR(VLOOKUP(B12,Listas!$D$2:$E$19,2,FALSE),"")</f>
        <v/>
      </c>
      <c r="B12" s="26"/>
      <c r="C12" s="26"/>
      <c r="D12" s="69"/>
      <c r="E12" s="27"/>
      <c r="F12" s="27"/>
      <c r="G12" s="28"/>
      <c r="H12" s="70"/>
      <c r="I12" s="29"/>
      <c r="J12" s="30"/>
      <c r="K12" s="30"/>
      <c r="L12" s="30"/>
      <c r="M12" s="30"/>
      <c r="N12" s="30"/>
      <c r="O12" s="30"/>
      <c r="P12" s="30"/>
      <c r="Q12" s="30"/>
      <c r="R12" s="30"/>
      <c r="S12" s="30"/>
      <c r="T12" s="30"/>
      <c r="U12" s="30"/>
      <c r="V12" s="31"/>
      <c r="W12" s="27"/>
      <c r="X12" s="32"/>
      <c r="Y12" s="33"/>
      <c r="Z12" s="34"/>
      <c r="AA12" s="34"/>
      <c r="AB12" s="32"/>
      <c r="AC12" s="35"/>
      <c r="AD12" s="51"/>
      <c r="AE12" s="32"/>
      <c r="AF12" s="33"/>
      <c r="AG12" s="34"/>
      <c r="AH12" s="34"/>
      <c r="AI12" s="32"/>
      <c r="AJ12" s="35"/>
      <c r="AK12" s="51"/>
      <c r="AL12" s="32"/>
      <c r="AM12" s="33"/>
      <c r="AN12" s="34"/>
      <c r="AO12" s="34"/>
      <c r="AP12" s="32"/>
      <c r="AQ12" s="35"/>
      <c r="AR12" s="51"/>
      <c r="AS12" s="32"/>
      <c r="AT12" s="33"/>
      <c r="AU12" s="34"/>
      <c r="AV12" s="34"/>
      <c r="AW12" s="32"/>
      <c r="AX12" s="35"/>
      <c r="AY12" s="51"/>
    </row>
    <row r="13" spans="1:51" ht="60" customHeight="1" x14ac:dyDescent="0.3">
      <c r="A13" s="68" t="str">
        <f>IFERROR(VLOOKUP(B13,Listas!$D$2:$E$19,2,FALSE),"")</f>
        <v/>
      </c>
      <c r="B13" s="26"/>
      <c r="C13" s="26"/>
      <c r="D13" s="69"/>
      <c r="E13" s="27"/>
      <c r="F13" s="27"/>
      <c r="G13" s="28"/>
      <c r="H13" s="70"/>
      <c r="I13" s="29"/>
      <c r="J13" s="30"/>
      <c r="K13" s="30"/>
      <c r="L13" s="30"/>
      <c r="M13" s="30"/>
      <c r="N13" s="30"/>
      <c r="O13" s="30"/>
      <c r="P13" s="30"/>
      <c r="Q13" s="30"/>
      <c r="R13" s="30"/>
      <c r="S13" s="30"/>
      <c r="T13" s="30"/>
      <c r="U13" s="30"/>
      <c r="V13" s="31"/>
      <c r="W13" s="27"/>
      <c r="X13" s="32"/>
      <c r="Y13" s="33"/>
      <c r="Z13" s="34"/>
      <c r="AA13" s="34"/>
      <c r="AB13" s="32"/>
      <c r="AC13" s="35"/>
      <c r="AD13" s="51"/>
      <c r="AE13" s="32"/>
      <c r="AF13" s="33"/>
      <c r="AG13" s="34"/>
      <c r="AH13" s="34"/>
      <c r="AI13" s="32"/>
      <c r="AJ13" s="35"/>
      <c r="AK13" s="51"/>
      <c r="AL13" s="32"/>
      <c r="AM13" s="33"/>
      <c r="AN13" s="34"/>
      <c r="AO13" s="34"/>
      <c r="AP13" s="32"/>
      <c r="AQ13" s="35"/>
      <c r="AR13" s="51"/>
      <c r="AS13" s="32"/>
      <c r="AT13" s="33"/>
      <c r="AU13" s="34"/>
      <c r="AV13" s="34"/>
      <c r="AW13" s="32"/>
      <c r="AX13" s="35"/>
      <c r="AY13" s="51"/>
    </row>
    <row r="14" spans="1:51" ht="60" customHeight="1" x14ac:dyDescent="0.3">
      <c r="A14" s="68" t="str">
        <f>IFERROR(VLOOKUP(B14,Listas!$D$2:$E$19,2,FALSE),"")</f>
        <v/>
      </c>
      <c r="B14" s="26"/>
      <c r="C14" s="26"/>
      <c r="D14" s="69"/>
      <c r="E14" s="27"/>
      <c r="F14" s="27"/>
      <c r="G14" s="28"/>
      <c r="H14" s="70"/>
      <c r="I14" s="29"/>
      <c r="J14" s="30"/>
      <c r="K14" s="30"/>
      <c r="L14" s="30"/>
      <c r="M14" s="30"/>
      <c r="N14" s="30"/>
      <c r="O14" s="30"/>
      <c r="P14" s="30"/>
      <c r="Q14" s="30"/>
      <c r="R14" s="30"/>
      <c r="S14" s="30"/>
      <c r="T14" s="30"/>
      <c r="U14" s="30"/>
      <c r="V14" s="31"/>
      <c r="W14" s="27"/>
      <c r="X14" s="32"/>
      <c r="Y14" s="33"/>
      <c r="Z14" s="34"/>
      <c r="AA14" s="34"/>
      <c r="AB14" s="32"/>
      <c r="AC14" s="35"/>
      <c r="AD14" s="51"/>
      <c r="AE14" s="32"/>
      <c r="AF14" s="33"/>
      <c r="AG14" s="34"/>
      <c r="AH14" s="34"/>
      <c r="AI14" s="32"/>
      <c r="AJ14" s="35"/>
      <c r="AK14" s="51"/>
      <c r="AL14" s="32"/>
      <c r="AM14" s="33"/>
      <c r="AN14" s="34"/>
      <c r="AO14" s="34"/>
      <c r="AP14" s="32"/>
      <c r="AQ14" s="35"/>
      <c r="AR14" s="51"/>
      <c r="AS14" s="32"/>
      <c r="AT14" s="33"/>
      <c r="AU14" s="34"/>
      <c r="AV14" s="34"/>
      <c r="AW14" s="32"/>
      <c r="AX14" s="35"/>
      <c r="AY14" s="51"/>
    </row>
    <row r="15" spans="1:51" ht="60" customHeight="1" x14ac:dyDescent="0.3">
      <c r="A15" s="68" t="str">
        <f>IFERROR(VLOOKUP(B15,Listas!$D$2:$E$19,2,FALSE),"")</f>
        <v/>
      </c>
      <c r="B15" s="26"/>
      <c r="C15" s="26"/>
      <c r="D15" s="69"/>
      <c r="E15" s="27"/>
      <c r="F15" s="27"/>
      <c r="G15" s="28"/>
      <c r="H15" s="70"/>
      <c r="I15" s="29"/>
      <c r="J15" s="30"/>
      <c r="K15" s="30"/>
      <c r="L15" s="30"/>
      <c r="M15" s="30"/>
      <c r="N15" s="30"/>
      <c r="O15" s="30"/>
      <c r="P15" s="30"/>
      <c r="Q15" s="30"/>
      <c r="R15" s="30"/>
      <c r="S15" s="30"/>
      <c r="T15" s="30"/>
      <c r="U15" s="30"/>
      <c r="V15" s="31"/>
      <c r="W15" s="27"/>
      <c r="X15" s="32"/>
      <c r="Y15" s="33"/>
      <c r="Z15" s="34"/>
      <c r="AA15" s="34"/>
      <c r="AB15" s="32"/>
      <c r="AC15" s="35"/>
      <c r="AD15" s="51"/>
      <c r="AE15" s="32"/>
      <c r="AF15" s="33"/>
      <c r="AG15" s="34"/>
      <c r="AH15" s="34"/>
      <c r="AI15" s="32"/>
      <c r="AJ15" s="35"/>
      <c r="AK15" s="51"/>
      <c r="AL15" s="32"/>
      <c r="AM15" s="33"/>
      <c r="AN15" s="34"/>
      <c r="AO15" s="34"/>
      <c r="AP15" s="32"/>
      <c r="AQ15" s="35"/>
      <c r="AR15" s="51"/>
      <c r="AS15" s="32"/>
      <c r="AT15" s="33"/>
      <c r="AU15" s="34"/>
      <c r="AV15" s="34"/>
      <c r="AW15" s="32"/>
      <c r="AX15" s="35"/>
      <c r="AY15" s="51"/>
    </row>
    <row r="16" spans="1:51" ht="60" customHeight="1" x14ac:dyDescent="0.3">
      <c r="A16" s="68" t="str">
        <f>IFERROR(VLOOKUP(B16,Listas!$D$2:$E$19,2,FALSE),"")</f>
        <v/>
      </c>
      <c r="B16" s="26"/>
      <c r="C16" s="26"/>
      <c r="D16" s="69"/>
      <c r="E16" s="27"/>
      <c r="F16" s="27"/>
      <c r="G16" s="28"/>
      <c r="H16" s="70"/>
      <c r="I16" s="29"/>
      <c r="J16" s="30"/>
      <c r="K16" s="30"/>
      <c r="L16" s="30"/>
      <c r="M16" s="30"/>
      <c r="N16" s="30"/>
      <c r="O16" s="30"/>
      <c r="P16" s="30"/>
      <c r="Q16" s="30"/>
      <c r="R16" s="30"/>
      <c r="S16" s="30"/>
      <c r="T16" s="30"/>
      <c r="U16" s="30"/>
      <c r="V16" s="31"/>
      <c r="W16" s="27"/>
      <c r="X16" s="32"/>
      <c r="Y16" s="33"/>
      <c r="Z16" s="34"/>
      <c r="AA16" s="34"/>
      <c r="AB16" s="32"/>
      <c r="AC16" s="35"/>
      <c r="AD16" s="51"/>
      <c r="AE16" s="32"/>
      <c r="AF16" s="33"/>
      <c r="AG16" s="34"/>
      <c r="AH16" s="34"/>
      <c r="AI16" s="32"/>
      <c r="AJ16" s="35"/>
      <c r="AK16" s="51"/>
      <c r="AL16" s="32"/>
      <c r="AM16" s="33"/>
      <c r="AN16" s="34"/>
      <c r="AO16" s="34"/>
      <c r="AP16" s="32"/>
      <c r="AQ16" s="35"/>
      <c r="AR16" s="51"/>
      <c r="AS16" s="32"/>
      <c r="AT16" s="33"/>
      <c r="AU16" s="34"/>
      <c r="AV16" s="34"/>
      <c r="AW16" s="32"/>
      <c r="AX16" s="35"/>
      <c r="AY16" s="51"/>
    </row>
    <row r="17" spans="1:51" ht="60" customHeight="1" x14ac:dyDescent="0.3">
      <c r="A17" s="68" t="str">
        <f>IFERROR(VLOOKUP(B17,Listas!$D$2:$E$19,2,FALSE),"")</f>
        <v/>
      </c>
      <c r="B17" s="26"/>
      <c r="C17" s="26"/>
      <c r="D17" s="69"/>
      <c r="E17" s="27"/>
      <c r="F17" s="27"/>
      <c r="G17" s="28"/>
      <c r="H17" s="70"/>
      <c r="I17" s="29"/>
      <c r="J17" s="30"/>
      <c r="K17" s="30"/>
      <c r="L17" s="30"/>
      <c r="M17" s="30"/>
      <c r="N17" s="30"/>
      <c r="O17" s="30"/>
      <c r="P17" s="30"/>
      <c r="Q17" s="30"/>
      <c r="R17" s="30"/>
      <c r="S17" s="30"/>
      <c r="T17" s="30"/>
      <c r="U17" s="30"/>
      <c r="V17" s="31"/>
      <c r="W17" s="27"/>
      <c r="X17" s="32"/>
      <c r="Y17" s="33"/>
      <c r="Z17" s="34"/>
      <c r="AA17" s="34"/>
      <c r="AB17" s="32"/>
      <c r="AC17" s="35"/>
      <c r="AD17" s="51"/>
      <c r="AE17" s="32"/>
      <c r="AF17" s="33"/>
      <c r="AG17" s="34"/>
      <c r="AH17" s="34"/>
      <c r="AI17" s="32"/>
      <c r="AJ17" s="35"/>
      <c r="AK17" s="51"/>
      <c r="AL17" s="32"/>
      <c r="AM17" s="33"/>
      <c r="AN17" s="34"/>
      <c r="AO17" s="34"/>
      <c r="AP17" s="32"/>
      <c r="AQ17" s="35"/>
      <c r="AR17" s="51"/>
      <c r="AS17" s="32"/>
      <c r="AT17" s="33"/>
      <c r="AU17" s="34"/>
      <c r="AV17" s="34"/>
      <c r="AW17" s="32"/>
      <c r="AX17" s="35"/>
      <c r="AY17" s="51"/>
    </row>
    <row r="18" spans="1:51" ht="60" customHeight="1" x14ac:dyDescent="0.3">
      <c r="A18" s="68" t="str">
        <f>IFERROR(VLOOKUP(B18,Listas!$D$2:$E$19,2,FALSE),"")</f>
        <v/>
      </c>
      <c r="B18" s="26"/>
      <c r="C18" s="26"/>
      <c r="D18" s="69"/>
      <c r="E18" s="27"/>
      <c r="F18" s="27"/>
      <c r="G18" s="28"/>
      <c r="H18" s="70"/>
      <c r="I18" s="29"/>
      <c r="J18" s="30"/>
      <c r="K18" s="30"/>
      <c r="L18" s="30"/>
      <c r="M18" s="30"/>
      <c r="N18" s="30"/>
      <c r="O18" s="30"/>
      <c r="P18" s="30"/>
      <c r="Q18" s="30"/>
      <c r="R18" s="30"/>
      <c r="S18" s="30"/>
      <c r="T18" s="30"/>
      <c r="U18" s="30"/>
      <c r="V18" s="31"/>
      <c r="W18" s="27"/>
      <c r="X18" s="32"/>
      <c r="Y18" s="33"/>
      <c r="Z18" s="34"/>
      <c r="AA18" s="34"/>
      <c r="AB18" s="32"/>
      <c r="AC18" s="35"/>
      <c r="AD18" s="51"/>
      <c r="AE18" s="32"/>
      <c r="AF18" s="33"/>
      <c r="AG18" s="34"/>
      <c r="AH18" s="34"/>
      <c r="AI18" s="32"/>
      <c r="AJ18" s="35"/>
      <c r="AK18" s="51"/>
      <c r="AL18" s="32"/>
      <c r="AM18" s="33"/>
      <c r="AN18" s="34"/>
      <c r="AO18" s="34"/>
      <c r="AP18" s="32"/>
      <c r="AQ18" s="35"/>
      <c r="AR18" s="51"/>
      <c r="AS18" s="32"/>
      <c r="AT18" s="33"/>
      <c r="AU18" s="34"/>
      <c r="AV18" s="34"/>
      <c r="AW18" s="32"/>
      <c r="AX18" s="35"/>
      <c r="AY18" s="51"/>
    </row>
    <row r="19" spans="1:51" ht="60" customHeight="1" x14ac:dyDescent="0.3">
      <c r="A19" s="68" t="str">
        <f>IFERROR(VLOOKUP(B19,Listas!$D$2:$E$19,2,FALSE),"")</f>
        <v/>
      </c>
      <c r="B19" s="26"/>
      <c r="C19" s="26"/>
      <c r="D19" s="69"/>
      <c r="E19" s="27"/>
      <c r="F19" s="27"/>
      <c r="G19" s="28"/>
      <c r="H19" s="70"/>
      <c r="I19" s="29"/>
      <c r="J19" s="30"/>
      <c r="K19" s="30"/>
      <c r="L19" s="30"/>
      <c r="M19" s="30"/>
      <c r="N19" s="30"/>
      <c r="O19" s="30"/>
      <c r="P19" s="30"/>
      <c r="Q19" s="30"/>
      <c r="R19" s="30"/>
      <c r="S19" s="30"/>
      <c r="T19" s="30"/>
      <c r="U19" s="30"/>
      <c r="V19" s="31"/>
      <c r="W19" s="27"/>
      <c r="X19" s="32"/>
      <c r="Y19" s="33"/>
      <c r="Z19" s="34"/>
      <c r="AA19" s="34"/>
      <c r="AB19" s="32"/>
      <c r="AC19" s="35"/>
      <c r="AD19" s="51"/>
      <c r="AE19" s="32"/>
      <c r="AF19" s="33"/>
      <c r="AG19" s="34"/>
      <c r="AH19" s="34"/>
      <c r="AI19" s="32"/>
      <c r="AJ19" s="35"/>
      <c r="AK19" s="51"/>
      <c r="AL19" s="32"/>
      <c r="AM19" s="33"/>
      <c r="AN19" s="34"/>
      <c r="AO19" s="34"/>
      <c r="AP19" s="32"/>
      <c r="AQ19" s="35"/>
      <c r="AR19" s="51"/>
      <c r="AS19" s="32"/>
      <c r="AT19" s="33"/>
      <c r="AU19" s="34"/>
      <c r="AV19" s="34"/>
      <c r="AW19" s="32"/>
      <c r="AX19" s="35"/>
      <c r="AY19" s="51"/>
    </row>
    <row r="20" spans="1:51" ht="60" customHeight="1" x14ac:dyDescent="0.3">
      <c r="A20" s="68" t="str">
        <f>IFERROR(VLOOKUP(B20,Listas!$D$2:$E$19,2,FALSE),"")</f>
        <v/>
      </c>
      <c r="B20" s="26"/>
      <c r="C20" s="26"/>
      <c r="D20" s="69"/>
      <c r="E20" s="27"/>
      <c r="F20" s="27"/>
      <c r="G20" s="28"/>
      <c r="H20" s="70"/>
      <c r="I20" s="29"/>
      <c r="J20" s="30"/>
      <c r="K20" s="30"/>
      <c r="L20" s="30"/>
      <c r="M20" s="30"/>
      <c r="N20" s="30"/>
      <c r="O20" s="30"/>
      <c r="P20" s="30"/>
      <c r="Q20" s="30"/>
      <c r="R20" s="30"/>
      <c r="S20" s="30"/>
      <c r="T20" s="30"/>
      <c r="U20" s="30"/>
      <c r="V20" s="31"/>
      <c r="W20" s="27"/>
      <c r="X20" s="32"/>
      <c r="Y20" s="33"/>
      <c r="Z20" s="34"/>
      <c r="AA20" s="34"/>
      <c r="AB20" s="32"/>
      <c r="AC20" s="35"/>
      <c r="AD20" s="51"/>
      <c r="AE20" s="32"/>
      <c r="AF20" s="33"/>
      <c r="AG20" s="34"/>
      <c r="AH20" s="34"/>
      <c r="AI20" s="32"/>
      <c r="AJ20" s="35"/>
      <c r="AK20" s="51"/>
      <c r="AL20" s="32"/>
      <c r="AM20" s="33"/>
      <c r="AN20" s="34"/>
      <c r="AO20" s="34"/>
      <c r="AP20" s="32"/>
      <c r="AQ20" s="35"/>
      <c r="AR20" s="51"/>
      <c r="AS20" s="32"/>
      <c r="AT20" s="33"/>
      <c r="AU20" s="34"/>
      <c r="AV20" s="34"/>
      <c r="AW20" s="32"/>
      <c r="AX20" s="35"/>
      <c r="AY20" s="51"/>
    </row>
    <row r="21" spans="1:51" ht="60" customHeight="1" x14ac:dyDescent="0.3">
      <c r="A21" s="68" t="str">
        <f>IFERROR(VLOOKUP(B21,Listas!$D$2:$E$19,2,FALSE),"")</f>
        <v/>
      </c>
      <c r="B21" s="26"/>
      <c r="C21" s="26"/>
      <c r="D21" s="69"/>
      <c r="E21" s="27"/>
      <c r="F21" s="27"/>
      <c r="G21" s="28"/>
      <c r="H21" s="70"/>
      <c r="I21" s="29"/>
      <c r="J21" s="30"/>
      <c r="K21" s="30"/>
      <c r="L21" s="30"/>
      <c r="M21" s="30"/>
      <c r="N21" s="30"/>
      <c r="O21" s="30"/>
      <c r="P21" s="30"/>
      <c r="Q21" s="30"/>
      <c r="R21" s="30"/>
      <c r="S21" s="30"/>
      <c r="T21" s="30"/>
      <c r="U21" s="30"/>
      <c r="V21" s="31"/>
      <c r="W21" s="27"/>
      <c r="X21" s="32"/>
      <c r="Y21" s="33"/>
      <c r="Z21" s="34"/>
      <c r="AA21" s="34"/>
      <c r="AB21" s="32"/>
      <c r="AC21" s="35"/>
      <c r="AD21" s="51"/>
      <c r="AE21" s="32"/>
      <c r="AF21" s="33"/>
      <c r="AG21" s="34"/>
      <c r="AH21" s="34"/>
      <c r="AI21" s="32"/>
      <c r="AJ21" s="35"/>
      <c r="AK21" s="51"/>
      <c r="AL21" s="32"/>
      <c r="AM21" s="33"/>
      <c r="AN21" s="34"/>
      <c r="AO21" s="34"/>
      <c r="AP21" s="32"/>
      <c r="AQ21" s="35"/>
      <c r="AR21" s="51"/>
      <c r="AS21" s="32"/>
      <c r="AT21" s="33"/>
      <c r="AU21" s="34"/>
      <c r="AV21" s="34"/>
      <c r="AW21" s="32"/>
      <c r="AX21" s="35"/>
      <c r="AY21" s="51"/>
    </row>
    <row r="22" spans="1:51" ht="60" customHeight="1" x14ac:dyDescent="0.3">
      <c r="A22" s="68" t="str">
        <f>IFERROR(VLOOKUP(B22,Listas!$D$2:$E$19,2,FALSE),"")</f>
        <v/>
      </c>
      <c r="B22" s="26"/>
      <c r="C22" s="26"/>
      <c r="D22" s="69"/>
      <c r="E22" s="27"/>
      <c r="F22" s="27"/>
      <c r="G22" s="28"/>
      <c r="H22" s="70"/>
      <c r="I22" s="29"/>
      <c r="J22" s="38"/>
      <c r="K22" s="38"/>
      <c r="L22" s="38"/>
      <c r="M22" s="38"/>
      <c r="N22" s="38"/>
      <c r="O22" s="38"/>
      <c r="P22" s="38"/>
      <c r="Q22" s="38"/>
      <c r="R22" s="38"/>
      <c r="S22" s="38"/>
      <c r="T22" s="38"/>
      <c r="U22" s="38"/>
      <c r="V22" s="31"/>
      <c r="W22" s="27"/>
      <c r="X22" s="32"/>
      <c r="Y22" s="33"/>
      <c r="Z22" s="34"/>
      <c r="AA22" s="34"/>
      <c r="AB22" s="32"/>
      <c r="AC22" s="35"/>
      <c r="AD22" s="51"/>
      <c r="AE22" s="32"/>
      <c r="AF22" s="33"/>
      <c r="AG22" s="34"/>
      <c r="AH22" s="34"/>
      <c r="AI22" s="32"/>
      <c r="AJ22" s="35"/>
      <c r="AK22" s="51"/>
      <c r="AL22" s="32"/>
      <c r="AM22" s="33"/>
      <c r="AN22" s="34"/>
      <c r="AO22" s="34"/>
      <c r="AP22" s="32"/>
      <c r="AQ22" s="35"/>
      <c r="AR22" s="51"/>
      <c r="AS22" s="32"/>
      <c r="AT22" s="33"/>
      <c r="AU22" s="34"/>
      <c r="AV22" s="34"/>
      <c r="AW22" s="32"/>
      <c r="AX22" s="35"/>
      <c r="AY22" s="51"/>
    </row>
    <row r="23" spans="1:51" ht="60" customHeight="1" x14ac:dyDescent="0.3">
      <c r="A23" s="68" t="str">
        <f>IFERROR(VLOOKUP(B23,Listas!$D$2:$E$19,2,FALSE),"")</f>
        <v/>
      </c>
      <c r="B23" s="26"/>
      <c r="C23" s="26"/>
      <c r="D23" s="69"/>
      <c r="E23" s="27"/>
      <c r="F23" s="27"/>
      <c r="G23" s="28"/>
      <c r="H23" s="70"/>
      <c r="I23" s="29"/>
      <c r="J23" s="38"/>
      <c r="K23" s="38"/>
      <c r="L23" s="38"/>
      <c r="M23" s="38"/>
      <c r="N23" s="38"/>
      <c r="O23" s="38"/>
      <c r="P23" s="38"/>
      <c r="Q23" s="38"/>
      <c r="R23" s="38"/>
      <c r="S23" s="38"/>
      <c r="T23" s="38"/>
      <c r="U23" s="38"/>
      <c r="V23" s="31"/>
      <c r="W23" s="27"/>
      <c r="X23" s="32"/>
      <c r="Y23" s="33"/>
      <c r="Z23" s="34"/>
      <c r="AA23" s="34"/>
      <c r="AB23" s="32"/>
      <c r="AC23" s="35"/>
      <c r="AD23" s="51"/>
      <c r="AE23" s="32"/>
      <c r="AF23" s="33"/>
      <c r="AG23" s="34"/>
      <c r="AH23" s="34"/>
      <c r="AI23" s="32"/>
      <c r="AJ23" s="35"/>
      <c r="AK23" s="51"/>
      <c r="AL23" s="32"/>
      <c r="AM23" s="33"/>
      <c r="AN23" s="34"/>
      <c r="AO23" s="34"/>
      <c r="AP23" s="32"/>
      <c r="AQ23" s="35"/>
      <c r="AR23" s="51"/>
      <c r="AS23" s="32"/>
      <c r="AT23" s="33"/>
      <c r="AU23" s="34"/>
      <c r="AV23" s="34"/>
      <c r="AW23" s="32"/>
      <c r="AX23" s="35"/>
      <c r="AY23" s="51"/>
    </row>
    <row r="24" spans="1:51" ht="60" customHeight="1" x14ac:dyDescent="0.3">
      <c r="A24" s="68" t="str">
        <f>IFERROR(VLOOKUP(B24,Listas!$D$2:$E$19,2,FALSE),"")</f>
        <v/>
      </c>
      <c r="B24" s="26"/>
      <c r="C24" s="26"/>
      <c r="D24" s="69"/>
      <c r="E24" s="27"/>
      <c r="F24" s="27"/>
      <c r="G24" s="28"/>
      <c r="H24" s="70"/>
      <c r="I24" s="29"/>
      <c r="J24" s="38"/>
      <c r="K24" s="38"/>
      <c r="L24" s="38"/>
      <c r="M24" s="38"/>
      <c r="N24" s="38"/>
      <c r="O24" s="38"/>
      <c r="P24" s="38"/>
      <c r="Q24" s="38"/>
      <c r="R24" s="38"/>
      <c r="S24" s="38"/>
      <c r="T24" s="38"/>
      <c r="U24" s="38"/>
      <c r="V24" s="31"/>
      <c r="W24" s="27"/>
      <c r="X24" s="32"/>
      <c r="Y24" s="33"/>
      <c r="Z24" s="34"/>
      <c r="AA24" s="34"/>
      <c r="AB24" s="32"/>
      <c r="AC24" s="35"/>
      <c r="AD24" s="51"/>
      <c r="AE24" s="32"/>
      <c r="AF24" s="33"/>
      <c r="AG24" s="34"/>
      <c r="AH24" s="34"/>
      <c r="AI24" s="32"/>
      <c r="AJ24" s="35"/>
      <c r="AK24" s="51"/>
      <c r="AL24" s="32"/>
      <c r="AM24" s="33"/>
      <c r="AN24" s="34"/>
      <c r="AO24" s="34"/>
      <c r="AP24" s="32"/>
      <c r="AQ24" s="35"/>
      <c r="AR24" s="51"/>
      <c r="AS24" s="32"/>
      <c r="AT24" s="33"/>
      <c r="AU24" s="34"/>
      <c r="AV24" s="34"/>
      <c r="AW24" s="32"/>
      <c r="AX24" s="35"/>
      <c r="AY24" s="51"/>
    </row>
    <row r="25" spans="1:51" ht="60" customHeight="1" x14ac:dyDescent="0.3">
      <c r="A25" s="68" t="str">
        <f>IFERROR(VLOOKUP(B25,Listas!$D$2:$E$19,2,FALSE),"")</f>
        <v/>
      </c>
      <c r="B25" s="26"/>
      <c r="C25" s="26"/>
      <c r="D25" s="69"/>
      <c r="E25" s="27"/>
      <c r="F25" s="27"/>
      <c r="G25" s="28"/>
      <c r="H25" s="70"/>
      <c r="I25" s="29"/>
      <c r="J25" s="38"/>
      <c r="K25" s="38"/>
      <c r="L25" s="38"/>
      <c r="M25" s="38"/>
      <c r="N25" s="38"/>
      <c r="O25" s="38"/>
      <c r="P25" s="38"/>
      <c r="Q25" s="38"/>
      <c r="R25" s="38"/>
      <c r="S25" s="38"/>
      <c r="T25" s="38"/>
      <c r="U25" s="38"/>
      <c r="V25" s="31"/>
      <c r="W25" s="27"/>
      <c r="X25" s="32"/>
      <c r="Y25" s="33"/>
      <c r="Z25" s="34"/>
      <c r="AA25" s="34"/>
      <c r="AB25" s="32"/>
      <c r="AC25" s="35"/>
      <c r="AD25" s="51"/>
      <c r="AE25" s="32"/>
      <c r="AF25" s="33"/>
      <c r="AG25" s="34"/>
      <c r="AH25" s="34"/>
      <c r="AI25" s="32"/>
      <c r="AJ25" s="35"/>
      <c r="AK25" s="51"/>
      <c r="AL25" s="32"/>
      <c r="AM25" s="33"/>
      <c r="AN25" s="34"/>
      <c r="AO25" s="34"/>
      <c r="AP25" s="32"/>
      <c r="AQ25" s="35"/>
      <c r="AR25" s="51"/>
      <c r="AS25" s="32"/>
      <c r="AT25" s="33"/>
      <c r="AU25" s="34"/>
      <c r="AV25" s="34"/>
      <c r="AW25" s="32"/>
      <c r="AX25" s="35"/>
      <c r="AY25" s="51"/>
    </row>
    <row r="26" spans="1:51" ht="60" customHeight="1" x14ac:dyDescent="0.3">
      <c r="A26" s="68" t="str">
        <f>IFERROR(VLOOKUP(B26,Listas!$D$2:$E$19,2,FALSE),"")</f>
        <v/>
      </c>
      <c r="B26" s="26"/>
      <c r="C26" s="26"/>
      <c r="D26" s="69"/>
      <c r="E26" s="27"/>
      <c r="F26" s="27"/>
      <c r="G26" s="28"/>
      <c r="H26" s="70"/>
      <c r="I26" s="29"/>
      <c r="J26" s="38"/>
      <c r="K26" s="38"/>
      <c r="L26" s="38"/>
      <c r="M26" s="38"/>
      <c r="N26" s="38"/>
      <c r="O26" s="38"/>
      <c r="P26" s="38"/>
      <c r="Q26" s="38"/>
      <c r="R26" s="38"/>
      <c r="S26" s="38"/>
      <c r="T26" s="38"/>
      <c r="U26" s="38"/>
      <c r="V26" s="31"/>
      <c r="W26" s="27"/>
      <c r="X26" s="32"/>
      <c r="Y26" s="33"/>
      <c r="Z26" s="34"/>
      <c r="AA26" s="34"/>
      <c r="AB26" s="32"/>
      <c r="AC26" s="35"/>
      <c r="AD26" s="51"/>
      <c r="AE26" s="32"/>
      <c r="AF26" s="33"/>
      <c r="AG26" s="34"/>
      <c r="AH26" s="34"/>
      <c r="AI26" s="32"/>
      <c r="AJ26" s="35"/>
      <c r="AK26" s="51"/>
      <c r="AL26" s="32"/>
      <c r="AM26" s="33"/>
      <c r="AN26" s="34"/>
      <c r="AO26" s="34"/>
      <c r="AP26" s="32"/>
      <c r="AQ26" s="35"/>
      <c r="AR26" s="51"/>
      <c r="AS26" s="32"/>
      <c r="AT26" s="33"/>
      <c r="AU26" s="34"/>
      <c r="AV26" s="34"/>
      <c r="AW26" s="32"/>
      <c r="AX26" s="35"/>
      <c r="AY26" s="51"/>
    </row>
    <row r="27" spans="1:51" ht="60" customHeight="1" x14ac:dyDescent="0.3">
      <c r="A27" s="68" t="str">
        <f>IFERROR(VLOOKUP(B27,Listas!$D$2:$E$19,2,FALSE),"")</f>
        <v/>
      </c>
      <c r="B27" s="26"/>
      <c r="C27" s="26"/>
      <c r="D27" s="69"/>
      <c r="E27" s="27"/>
      <c r="F27" s="27"/>
      <c r="G27" s="28"/>
      <c r="H27" s="70"/>
      <c r="I27" s="29"/>
      <c r="J27" s="38"/>
      <c r="K27" s="38"/>
      <c r="L27" s="38"/>
      <c r="M27" s="38"/>
      <c r="N27" s="38"/>
      <c r="O27" s="38"/>
      <c r="P27" s="38"/>
      <c r="Q27" s="38"/>
      <c r="R27" s="38"/>
      <c r="S27" s="38"/>
      <c r="T27" s="38"/>
      <c r="U27" s="38"/>
      <c r="V27" s="31"/>
      <c r="W27" s="27"/>
      <c r="X27" s="32"/>
      <c r="Y27" s="33"/>
      <c r="Z27" s="34"/>
      <c r="AA27" s="34"/>
      <c r="AB27" s="32"/>
      <c r="AC27" s="35"/>
      <c r="AD27" s="51"/>
      <c r="AE27" s="32"/>
      <c r="AF27" s="33"/>
      <c r="AG27" s="34"/>
      <c r="AH27" s="34"/>
      <c r="AI27" s="32"/>
      <c r="AJ27" s="35"/>
      <c r="AK27" s="51"/>
      <c r="AL27" s="32"/>
      <c r="AM27" s="33"/>
      <c r="AN27" s="34"/>
      <c r="AO27" s="34"/>
      <c r="AP27" s="32"/>
      <c r="AQ27" s="35"/>
      <c r="AR27" s="51"/>
      <c r="AS27" s="32"/>
      <c r="AT27" s="33"/>
      <c r="AU27" s="34"/>
      <c r="AV27" s="34"/>
      <c r="AW27" s="32"/>
      <c r="AX27" s="35"/>
      <c r="AY27" s="51"/>
    </row>
    <row r="28" spans="1:51" ht="60" customHeight="1" x14ac:dyDescent="0.3">
      <c r="A28" s="68" t="str">
        <f>IFERROR(VLOOKUP(B28,Listas!$D$2:$E$19,2,FALSE),"")</f>
        <v/>
      </c>
      <c r="B28" s="26"/>
      <c r="C28" s="26"/>
      <c r="D28" s="69"/>
      <c r="E28" s="27"/>
      <c r="F28" s="27"/>
      <c r="G28" s="28"/>
      <c r="H28" s="70"/>
      <c r="I28" s="29"/>
      <c r="J28" s="38"/>
      <c r="K28" s="38"/>
      <c r="L28" s="38"/>
      <c r="M28" s="38"/>
      <c r="N28" s="38"/>
      <c r="O28" s="38"/>
      <c r="P28" s="38"/>
      <c r="Q28" s="38"/>
      <c r="R28" s="38"/>
      <c r="S28" s="38"/>
      <c r="T28" s="38"/>
      <c r="U28" s="38"/>
      <c r="V28" s="31"/>
      <c r="W28" s="27"/>
      <c r="X28" s="32"/>
      <c r="Y28" s="33"/>
      <c r="Z28" s="34"/>
      <c r="AA28" s="34"/>
      <c r="AB28" s="32"/>
      <c r="AC28" s="35"/>
      <c r="AD28" s="51"/>
      <c r="AE28" s="32"/>
      <c r="AF28" s="33"/>
      <c r="AG28" s="34"/>
      <c r="AH28" s="34"/>
      <c r="AI28" s="32"/>
      <c r="AJ28" s="35"/>
      <c r="AK28" s="51"/>
      <c r="AL28" s="32"/>
      <c r="AM28" s="33"/>
      <c r="AN28" s="34"/>
      <c r="AO28" s="34"/>
      <c r="AP28" s="32"/>
      <c r="AQ28" s="35"/>
      <c r="AR28" s="51"/>
      <c r="AS28" s="32"/>
      <c r="AT28" s="33"/>
      <c r="AU28" s="34"/>
      <c r="AV28" s="34"/>
      <c r="AW28" s="32"/>
      <c r="AX28" s="35"/>
      <c r="AY28" s="51"/>
    </row>
    <row r="29" spans="1:51" ht="60" customHeight="1" x14ac:dyDescent="0.3">
      <c r="A29" s="68" t="str">
        <f>IFERROR(VLOOKUP(B29,Listas!$D$2:$E$19,2,FALSE),"")</f>
        <v/>
      </c>
      <c r="B29" s="26"/>
      <c r="C29" s="26"/>
      <c r="D29" s="69"/>
      <c r="E29" s="27"/>
      <c r="F29" s="27"/>
      <c r="G29" s="28"/>
      <c r="H29" s="70"/>
      <c r="I29" s="29"/>
      <c r="J29" s="38"/>
      <c r="K29" s="38"/>
      <c r="L29" s="38"/>
      <c r="M29" s="38"/>
      <c r="N29" s="38"/>
      <c r="O29" s="38"/>
      <c r="P29" s="38"/>
      <c r="Q29" s="38"/>
      <c r="R29" s="38"/>
      <c r="S29" s="38"/>
      <c r="T29" s="38"/>
      <c r="U29" s="38"/>
      <c r="V29" s="31"/>
      <c r="W29" s="27"/>
      <c r="X29" s="32"/>
      <c r="Y29" s="33"/>
      <c r="Z29" s="34"/>
      <c r="AA29" s="34"/>
      <c r="AB29" s="32"/>
      <c r="AC29" s="35"/>
      <c r="AD29" s="51"/>
      <c r="AE29" s="32"/>
      <c r="AF29" s="33"/>
      <c r="AG29" s="34"/>
      <c r="AH29" s="34"/>
      <c r="AI29" s="32"/>
      <c r="AJ29" s="35"/>
      <c r="AK29" s="51"/>
      <c r="AL29" s="32"/>
      <c r="AM29" s="33"/>
      <c r="AN29" s="34"/>
      <c r="AO29" s="34"/>
      <c r="AP29" s="32"/>
      <c r="AQ29" s="35"/>
      <c r="AR29" s="51"/>
      <c r="AS29" s="32"/>
      <c r="AT29" s="33"/>
      <c r="AU29" s="34"/>
      <c r="AV29" s="34"/>
      <c r="AW29" s="32"/>
      <c r="AX29" s="35"/>
      <c r="AY29" s="51"/>
    </row>
    <row r="30" spans="1:51" ht="60" customHeight="1" x14ac:dyDescent="0.3">
      <c r="A30" s="68" t="str">
        <f>IFERROR(VLOOKUP(B30,Listas!$D$2:$E$19,2,FALSE),"")</f>
        <v/>
      </c>
      <c r="B30" s="26"/>
      <c r="C30" s="26"/>
      <c r="D30" s="69"/>
      <c r="E30" s="27"/>
      <c r="F30" s="27"/>
      <c r="G30" s="28"/>
      <c r="H30" s="70"/>
      <c r="I30" s="29"/>
      <c r="J30" s="38"/>
      <c r="K30" s="38"/>
      <c r="L30" s="38"/>
      <c r="M30" s="38"/>
      <c r="N30" s="38"/>
      <c r="O30" s="38"/>
      <c r="P30" s="38"/>
      <c r="Q30" s="38"/>
      <c r="R30" s="38"/>
      <c r="S30" s="38"/>
      <c r="T30" s="38"/>
      <c r="U30" s="38"/>
      <c r="V30" s="31"/>
      <c r="W30" s="27"/>
      <c r="X30" s="32"/>
      <c r="Y30" s="33"/>
      <c r="Z30" s="34"/>
      <c r="AA30" s="34"/>
      <c r="AB30" s="32"/>
      <c r="AC30" s="35"/>
      <c r="AD30" s="51"/>
      <c r="AE30" s="32"/>
      <c r="AF30" s="33"/>
      <c r="AG30" s="34"/>
      <c r="AH30" s="34"/>
      <c r="AI30" s="32"/>
      <c r="AJ30" s="35"/>
      <c r="AK30" s="51"/>
      <c r="AL30" s="32"/>
      <c r="AM30" s="33"/>
      <c r="AN30" s="34"/>
      <c r="AO30" s="34"/>
      <c r="AP30" s="32"/>
      <c r="AQ30" s="35"/>
      <c r="AR30" s="51"/>
      <c r="AS30" s="32"/>
      <c r="AT30" s="33"/>
      <c r="AU30" s="34"/>
      <c r="AV30" s="34"/>
      <c r="AW30" s="32"/>
      <c r="AX30" s="35"/>
      <c r="AY30" s="51"/>
    </row>
    <row r="31" spans="1:51" ht="60" customHeight="1" x14ac:dyDescent="0.3">
      <c r="A31" s="68" t="str">
        <f>IFERROR(VLOOKUP(B31,Listas!$D$2:$E$19,2,FALSE),"")</f>
        <v/>
      </c>
      <c r="B31" s="26"/>
      <c r="C31" s="26"/>
      <c r="D31" s="69"/>
      <c r="E31" s="27"/>
      <c r="F31" s="27"/>
      <c r="G31" s="28"/>
      <c r="H31" s="70"/>
      <c r="I31" s="29"/>
      <c r="J31" s="38"/>
      <c r="K31" s="38"/>
      <c r="L31" s="38"/>
      <c r="M31" s="38"/>
      <c r="N31" s="38"/>
      <c r="O31" s="38"/>
      <c r="P31" s="38"/>
      <c r="Q31" s="38"/>
      <c r="R31" s="38"/>
      <c r="S31" s="38"/>
      <c r="T31" s="38"/>
      <c r="U31" s="38"/>
      <c r="V31" s="31"/>
      <c r="W31" s="27"/>
      <c r="X31" s="32"/>
      <c r="Y31" s="33"/>
      <c r="Z31" s="34"/>
      <c r="AA31" s="34"/>
      <c r="AB31" s="32"/>
      <c r="AC31" s="35"/>
      <c r="AD31" s="51"/>
      <c r="AE31" s="32"/>
      <c r="AF31" s="33"/>
      <c r="AG31" s="34"/>
      <c r="AH31" s="34"/>
      <c r="AI31" s="32"/>
      <c r="AJ31" s="35"/>
      <c r="AK31" s="51"/>
      <c r="AL31" s="32"/>
      <c r="AM31" s="33"/>
      <c r="AN31" s="34"/>
      <c r="AO31" s="34"/>
      <c r="AP31" s="32"/>
      <c r="AQ31" s="35"/>
      <c r="AR31" s="51"/>
      <c r="AS31" s="32"/>
      <c r="AT31" s="33"/>
      <c r="AU31" s="34"/>
      <c r="AV31" s="34"/>
      <c r="AW31" s="32"/>
      <c r="AX31" s="35"/>
      <c r="AY31" s="51"/>
    </row>
    <row r="32" spans="1:51" ht="60" customHeight="1" x14ac:dyDescent="0.3">
      <c r="A32" s="68" t="str">
        <f>IFERROR(VLOOKUP(B32,Listas!$D$2:$E$19,2,FALSE),"")</f>
        <v/>
      </c>
      <c r="B32" s="26"/>
      <c r="C32" s="26"/>
      <c r="D32" s="69"/>
      <c r="E32" s="27"/>
      <c r="F32" s="27"/>
      <c r="G32" s="28"/>
      <c r="H32" s="70"/>
      <c r="I32" s="29"/>
      <c r="J32" s="38"/>
      <c r="K32" s="38"/>
      <c r="L32" s="38"/>
      <c r="M32" s="38"/>
      <c r="N32" s="38"/>
      <c r="O32" s="38"/>
      <c r="P32" s="38"/>
      <c r="Q32" s="38"/>
      <c r="R32" s="38"/>
      <c r="S32" s="38"/>
      <c r="T32" s="38"/>
      <c r="U32" s="38"/>
      <c r="V32" s="31"/>
      <c r="W32" s="27"/>
      <c r="X32" s="39"/>
      <c r="Y32" s="40"/>
      <c r="Z32" s="41"/>
      <c r="AA32" s="34"/>
      <c r="AB32" s="39"/>
      <c r="AC32" s="39"/>
      <c r="AD32" s="52"/>
      <c r="AE32" s="39"/>
      <c r="AF32" s="40"/>
      <c r="AG32" s="41"/>
      <c r="AH32" s="34"/>
      <c r="AI32" s="39"/>
      <c r="AJ32" s="39"/>
      <c r="AK32" s="52"/>
      <c r="AL32" s="39"/>
      <c r="AM32" s="40"/>
      <c r="AN32" s="41"/>
      <c r="AO32" s="34"/>
      <c r="AP32" s="39"/>
      <c r="AQ32" s="39"/>
      <c r="AR32" s="52"/>
      <c r="AS32" s="39"/>
      <c r="AT32" s="40"/>
      <c r="AU32" s="41"/>
      <c r="AV32" s="34"/>
      <c r="AW32" s="39"/>
      <c r="AX32" s="39"/>
      <c r="AY32" s="52"/>
    </row>
    <row r="33" spans="1:51" ht="60" customHeight="1" x14ac:dyDescent="0.3">
      <c r="A33" s="68" t="str">
        <f>IFERROR(VLOOKUP(B33,Listas!$D$2:$E$19,2,FALSE),"")</f>
        <v/>
      </c>
      <c r="B33" s="26"/>
      <c r="C33" s="26"/>
      <c r="D33" s="69"/>
      <c r="E33" s="27"/>
      <c r="F33" s="27"/>
      <c r="G33" s="28"/>
      <c r="H33" s="70"/>
      <c r="I33" s="29"/>
      <c r="J33" s="38"/>
      <c r="K33" s="38"/>
      <c r="L33" s="38"/>
      <c r="M33" s="38"/>
      <c r="N33" s="38"/>
      <c r="O33" s="38"/>
      <c r="P33" s="38"/>
      <c r="Q33" s="38"/>
      <c r="R33" s="38"/>
      <c r="S33" s="38"/>
      <c r="T33" s="38"/>
      <c r="U33" s="38"/>
      <c r="V33" s="31"/>
      <c r="W33" s="27"/>
      <c r="X33" s="39"/>
      <c r="Y33" s="40"/>
      <c r="Z33" s="41"/>
      <c r="AA33" s="34"/>
      <c r="AB33" s="39"/>
      <c r="AC33" s="39"/>
      <c r="AD33" s="52"/>
      <c r="AE33" s="39"/>
      <c r="AF33" s="40"/>
      <c r="AG33" s="41"/>
      <c r="AH33" s="34"/>
      <c r="AI33" s="39"/>
      <c r="AJ33" s="39"/>
      <c r="AK33" s="52"/>
      <c r="AL33" s="39"/>
      <c r="AM33" s="40"/>
      <c r="AN33" s="41"/>
      <c r="AO33" s="34"/>
      <c r="AP33" s="39"/>
      <c r="AQ33" s="39"/>
      <c r="AR33" s="52"/>
      <c r="AS33" s="39"/>
      <c r="AT33" s="40"/>
      <c r="AU33" s="41"/>
      <c r="AV33" s="34"/>
      <c r="AW33" s="39"/>
      <c r="AX33" s="39"/>
      <c r="AY33" s="52"/>
    </row>
    <row r="34" spans="1:51" ht="60" customHeight="1" x14ac:dyDescent="0.3">
      <c r="A34" s="68" t="str">
        <f>IFERROR(VLOOKUP(B34,Listas!$D$2:$E$19,2,FALSE),"")</f>
        <v/>
      </c>
      <c r="B34" s="26"/>
      <c r="C34" s="26"/>
      <c r="D34" s="69"/>
      <c r="E34" s="27"/>
      <c r="F34" s="27"/>
      <c r="G34" s="28"/>
      <c r="H34" s="70"/>
      <c r="I34" s="29"/>
      <c r="J34" s="38"/>
      <c r="K34" s="38"/>
      <c r="L34" s="38"/>
      <c r="M34" s="38"/>
      <c r="N34" s="38"/>
      <c r="O34" s="38"/>
      <c r="P34" s="38"/>
      <c r="Q34" s="38"/>
      <c r="R34" s="38"/>
      <c r="S34" s="38"/>
      <c r="T34" s="38"/>
      <c r="U34" s="38"/>
      <c r="V34" s="31"/>
      <c r="W34" s="27"/>
      <c r="X34" s="39"/>
      <c r="Y34" s="40"/>
      <c r="Z34" s="41"/>
      <c r="AA34" s="34"/>
      <c r="AB34" s="39"/>
      <c r="AC34" s="39"/>
      <c r="AD34" s="52"/>
      <c r="AE34" s="39"/>
      <c r="AF34" s="40"/>
      <c r="AG34" s="41"/>
      <c r="AH34" s="34"/>
      <c r="AI34" s="39"/>
      <c r="AJ34" s="39"/>
      <c r="AK34" s="52"/>
      <c r="AL34" s="39"/>
      <c r="AM34" s="40"/>
      <c r="AN34" s="41"/>
      <c r="AO34" s="34"/>
      <c r="AP34" s="39"/>
      <c r="AQ34" s="39"/>
      <c r="AR34" s="52"/>
      <c r="AS34" s="39"/>
      <c r="AT34" s="40"/>
      <c r="AU34" s="41"/>
      <c r="AV34" s="34"/>
      <c r="AW34" s="39"/>
      <c r="AX34" s="39"/>
      <c r="AY34" s="52"/>
    </row>
    <row r="35" spans="1:51" ht="60" customHeight="1" x14ac:dyDescent="0.3">
      <c r="A35" s="68" t="str">
        <f>IFERROR(VLOOKUP(B35,Listas!$D$2:$E$19,2,FALSE),"")</f>
        <v/>
      </c>
      <c r="B35" s="26"/>
      <c r="C35" s="26"/>
      <c r="D35" s="69"/>
      <c r="E35" s="27"/>
      <c r="F35" s="27"/>
      <c r="G35" s="28"/>
      <c r="H35" s="70"/>
      <c r="I35" s="29"/>
      <c r="J35" s="38"/>
      <c r="K35" s="38"/>
      <c r="L35" s="38"/>
      <c r="M35" s="38"/>
      <c r="N35" s="38"/>
      <c r="O35" s="38"/>
      <c r="P35" s="38"/>
      <c r="Q35" s="38"/>
      <c r="R35" s="38"/>
      <c r="S35" s="38"/>
      <c r="T35" s="38"/>
      <c r="U35" s="38"/>
      <c r="V35" s="31"/>
      <c r="W35" s="27"/>
      <c r="X35" s="39"/>
      <c r="Y35" s="40"/>
      <c r="Z35" s="41"/>
      <c r="AA35" s="34"/>
      <c r="AB35" s="39"/>
      <c r="AC35" s="39"/>
      <c r="AD35" s="52"/>
      <c r="AE35" s="39"/>
      <c r="AF35" s="40"/>
      <c r="AG35" s="41"/>
      <c r="AH35" s="34"/>
      <c r="AI35" s="39"/>
      <c r="AJ35" s="39"/>
      <c r="AK35" s="52"/>
      <c r="AL35" s="39"/>
      <c r="AM35" s="40"/>
      <c r="AN35" s="41"/>
      <c r="AO35" s="34"/>
      <c r="AP35" s="39"/>
      <c r="AQ35" s="39"/>
      <c r="AR35" s="52"/>
      <c r="AS35" s="39"/>
      <c r="AT35" s="40"/>
      <c r="AU35" s="41"/>
      <c r="AV35" s="34"/>
      <c r="AW35" s="39"/>
      <c r="AX35" s="39"/>
      <c r="AY35" s="52"/>
    </row>
    <row r="36" spans="1:51" ht="60" customHeight="1" x14ac:dyDescent="0.3">
      <c r="A36" s="68" t="str">
        <f>IFERROR(VLOOKUP(B36,Listas!$D$2:$E$19,2,FALSE),"")</f>
        <v/>
      </c>
      <c r="B36" s="26"/>
      <c r="C36" s="26"/>
      <c r="D36" s="69"/>
      <c r="E36" s="27"/>
      <c r="F36" s="27"/>
      <c r="G36" s="28"/>
      <c r="H36" s="70"/>
      <c r="I36" s="29"/>
      <c r="J36" s="38"/>
      <c r="K36" s="38"/>
      <c r="L36" s="38"/>
      <c r="M36" s="38"/>
      <c r="N36" s="38"/>
      <c r="O36" s="38"/>
      <c r="P36" s="38"/>
      <c r="Q36" s="38"/>
      <c r="R36" s="38"/>
      <c r="S36" s="38"/>
      <c r="T36" s="38"/>
      <c r="U36" s="38"/>
      <c r="V36" s="31"/>
      <c r="W36" s="27"/>
      <c r="X36" s="39"/>
      <c r="Y36" s="40"/>
      <c r="Z36" s="41"/>
      <c r="AA36" s="34"/>
      <c r="AB36" s="39"/>
      <c r="AC36" s="39"/>
      <c r="AD36" s="52"/>
      <c r="AE36" s="39"/>
      <c r="AF36" s="40"/>
      <c r="AG36" s="41"/>
      <c r="AH36" s="34"/>
      <c r="AI36" s="39"/>
      <c r="AJ36" s="39"/>
      <c r="AK36" s="52"/>
      <c r="AL36" s="39"/>
      <c r="AM36" s="40"/>
      <c r="AN36" s="41"/>
      <c r="AO36" s="34"/>
      <c r="AP36" s="39"/>
      <c r="AQ36" s="39"/>
      <c r="AR36" s="52"/>
      <c r="AS36" s="39"/>
      <c r="AT36" s="40"/>
      <c r="AU36" s="41"/>
      <c r="AV36" s="34"/>
      <c r="AW36" s="39"/>
      <c r="AX36" s="39"/>
      <c r="AY36" s="52"/>
    </row>
    <row r="37" spans="1:51" ht="60" customHeight="1" x14ac:dyDescent="0.3">
      <c r="A37" s="68" t="str">
        <f>IFERROR(VLOOKUP(B37,Listas!$D$2:$E$19,2,FALSE),"")</f>
        <v/>
      </c>
      <c r="B37" s="26"/>
      <c r="C37" s="26"/>
      <c r="D37" s="69"/>
      <c r="E37" s="27"/>
      <c r="F37" s="27"/>
      <c r="G37" s="28"/>
      <c r="H37" s="70"/>
      <c r="I37" s="29"/>
      <c r="J37" s="38"/>
      <c r="K37" s="38"/>
      <c r="L37" s="38"/>
      <c r="M37" s="38"/>
      <c r="N37" s="38"/>
      <c r="O37" s="38"/>
      <c r="P37" s="38"/>
      <c r="Q37" s="38"/>
      <c r="R37" s="38"/>
      <c r="S37" s="38"/>
      <c r="T37" s="38"/>
      <c r="U37" s="38"/>
      <c r="V37" s="31"/>
      <c r="W37" s="27"/>
      <c r="X37" s="39"/>
      <c r="Y37" s="40"/>
      <c r="Z37" s="41"/>
      <c r="AA37" s="34"/>
      <c r="AB37" s="39"/>
      <c r="AC37" s="39"/>
      <c r="AD37" s="52"/>
      <c r="AE37" s="39"/>
      <c r="AF37" s="40"/>
      <c r="AG37" s="41"/>
      <c r="AH37" s="34"/>
      <c r="AI37" s="39"/>
      <c r="AJ37" s="39"/>
      <c r="AK37" s="52"/>
      <c r="AL37" s="39"/>
      <c r="AM37" s="40"/>
      <c r="AN37" s="41"/>
      <c r="AO37" s="34"/>
      <c r="AP37" s="39"/>
      <c r="AQ37" s="39"/>
      <c r="AR37" s="52"/>
      <c r="AS37" s="39"/>
      <c r="AT37" s="40"/>
      <c r="AU37" s="41"/>
      <c r="AV37" s="34"/>
      <c r="AW37" s="39"/>
      <c r="AX37" s="39"/>
      <c r="AY37" s="52"/>
    </row>
    <row r="38" spans="1:51" ht="60" customHeight="1" x14ac:dyDescent="0.3">
      <c r="A38" s="68" t="str">
        <f>IFERROR(VLOOKUP(B38,Listas!$D$2:$E$19,2,FALSE),"")</f>
        <v/>
      </c>
      <c r="B38" s="26"/>
      <c r="C38" s="26"/>
      <c r="D38" s="69"/>
      <c r="E38" s="27"/>
      <c r="F38" s="27"/>
      <c r="G38" s="28"/>
      <c r="H38" s="70"/>
      <c r="I38" s="29"/>
      <c r="J38" s="38"/>
      <c r="K38" s="38"/>
      <c r="L38" s="38"/>
      <c r="M38" s="38"/>
      <c r="N38" s="38"/>
      <c r="O38" s="38"/>
      <c r="P38" s="38"/>
      <c r="Q38" s="38"/>
      <c r="R38" s="38"/>
      <c r="S38" s="38"/>
      <c r="T38" s="38"/>
      <c r="U38" s="38"/>
      <c r="V38" s="31"/>
      <c r="W38" s="27"/>
      <c r="X38" s="39"/>
      <c r="Y38" s="40"/>
      <c r="Z38" s="41"/>
      <c r="AA38" s="34"/>
      <c r="AB38" s="39"/>
      <c r="AC38" s="39"/>
      <c r="AD38" s="52"/>
      <c r="AE38" s="39"/>
      <c r="AF38" s="40"/>
      <c r="AG38" s="41"/>
      <c r="AH38" s="34"/>
      <c r="AI38" s="39"/>
      <c r="AJ38" s="39"/>
      <c r="AK38" s="52"/>
      <c r="AL38" s="39"/>
      <c r="AM38" s="40"/>
      <c r="AN38" s="41"/>
      <c r="AO38" s="34"/>
      <c r="AP38" s="39"/>
      <c r="AQ38" s="39"/>
      <c r="AR38" s="52"/>
      <c r="AS38" s="39"/>
      <c r="AT38" s="40"/>
      <c r="AU38" s="41"/>
      <c r="AV38" s="34"/>
      <c r="AW38" s="39"/>
      <c r="AX38" s="39"/>
      <c r="AY38" s="52"/>
    </row>
    <row r="39" spans="1:51" ht="60" customHeight="1" x14ac:dyDescent="0.3">
      <c r="A39" s="68" t="str">
        <f>IFERROR(VLOOKUP(B39,Listas!$D$2:$E$19,2,FALSE),"")</f>
        <v/>
      </c>
      <c r="B39" s="26"/>
      <c r="C39" s="26"/>
      <c r="D39" s="69"/>
      <c r="E39" s="27"/>
      <c r="F39" s="27"/>
      <c r="G39" s="28"/>
      <c r="H39" s="70"/>
      <c r="I39" s="29"/>
      <c r="J39" s="38"/>
      <c r="K39" s="38"/>
      <c r="L39" s="38"/>
      <c r="M39" s="38"/>
      <c r="N39" s="38"/>
      <c r="O39" s="38"/>
      <c r="P39" s="38"/>
      <c r="Q39" s="38"/>
      <c r="R39" s="38"/>
      <c r="S39" s="38"/>
      <c r="T39" s="38"/>
      <c r="U39" s="38"/>
      <c r="V39" s="31"/>
      <c r="W39" s="27"/>
      <c r="X39" s="39"/>
      <c r="Y39" s="40"/>
      <c r="Z39" s="41"/>
      <c r="AA39" s="34"/>
      <c r="AB39" s="39"/>
      <c r="AC39" s="39"/>
      <c r="AD39" s="52"/>
      <c r="AE39" s="39"/>
      <c r="AF39" s="40"/>
      <c r="AG39" s="41"/>
      <c r="AH39" s="34"/>
      <c r="AI39" s="39"/>
      <c r="AJ39" s="39"/>
      <c r="AK39" s="52"/>
      <c r="AL39" s="39"/>
      <c r="AM39" s="40"/>
      <c r="AN39" s="41"/>
      <c r="AO39" s="34"/>
      <c r="AP39" s="39"/>
      <c r="AQ39" s="39"/>
      <c r="AR39" s="52"/>
      <c r="AS39" s="39"/>
      <c r="AT39" s="40"/>
      <c r="AU39" s="41"/>
      <c r="AV39" s="34"/>
      <c r="AW39" s="39"/>
      <c r="AX39" s="39"/>
      <c r="AY39" s="52"/>
    </row>
    <row r="40" spans="1:51" ht="60" customHeight="1" x14ac:dyDescent="0.3">
      <c r="A40" s="68" t="str">
        <f>IFERROR(VLOOKUP(B40,Listas!$D$2:$E$19,2,FALSE),"")</f>
        <v/>
      </c>
      <c r="B40" s="26"/>
      <c r="C40" s="26"/>
      <c r="D40" s="69"/>
      <c r="E40" s="27"/>
      <c r="F40" s="27"/>
      <c r="G40" s="28"/>
      <c r="H40" s="70"/>
      <c r="I40" s="29"/>
      <c r="J40" s="38"/>
      <c r="K40" s="38"/>
      <c r="L40" s="38"/>
      <c r="M40" s="38"/>
      <c r="N40" s="38"/>
      <c r="O40" s="38"/>
      <c r="P40" s="38"/>
      <c r="Q40" s="38"/>
      <c r="R40" s="38"/>
      <c r="S40" s="38"/>
      <c r="T40" s="38"/>
      <c r="U40" s="38"/>
      <c r="V40" s="31"/>
      <c r="W40" s="27"/>
      <c r="X40" s="39"/>
      <c r="Y40" s="40"/>
      <c r="Z40" s="41"/>
      <c r="AA40" s="34"/>
      <c r="AB40" s="39"/>
      <c r="AC40" s="39"/>
      <c r="AD40" s="52"/>
      <c r="AE40" s="39"/>
      <c r="AF40" s="40"/>
      <c r="AG40" s="41"/>
      <c r="AH40" s="34"/>
      <c r="AI40" s="39"/>
      <c r="AJ40" s="39"/>
      <c r="AK40" s="52"/>
      <c r="AL40" s="39"/>
      <c r="AM40" s="40"/>
      <c r="AN40" s="41"/>
      <c r="AO40" s="34"/>
      <c r="AP40" s="39"/>
      <c r="AQ40" s="39"/>
      <c r="AR40" s="52"/>
      <c r="AS40" s="39"/>
      <c r="AT40" s="40"/>
      <c r="AU40" s="41"/>
      <c r="AV40" s="34"/>
      <c r="AW40" s="39"/>
      <c r="AX40" s="39"/>
      <c r="AY40" s="52"/>
    </row>
    <row r="41" spans="1:51" ht="60" customHeight="1" x14ac:dyDescent="0.3">
      <c r="A41" s="68" t="str">
        <f>IFERROR(VLOOKUP(B41,Listas!$D$2:$E$19,2,FALSE),"")</f>
        <v/>
      </c>
      <c r="B41" s="26"/>
      <c r="C41" s="26"/>
      <c r="D41" s="69"/>
      <c r="E41" s="27"/>
      <c r="F41" s="27"/>
      <c r="G41" s="28"/>
      <c r="H41" s="70"/>
      <c r="I41" s="29"/>
      <c r="J41" s="38"/>
      <c r="K41" s="38"/>
      <c r="L41" s="38"/>
      <c r="M41" s="38"/>
      <c r="N41" s="38"/>
      <c r="O41" s="38"/>
      <c r="P41" s="38"/>
      <c r="Q41" s="38"/>
      <c r="R41" s="38"/>
      <c r="S41" s="38"/>
      <c r="T41" s="38"/>
      <c r="U41" s="38"/>
      <c r="V41" s="31"/>
      <c r="W41" s="27"/>
      <c r="X41" s="39"/>
      <c r="Y41" s="40"/>
      <c r="Z41" s="41"/>
      <c r="AA41" s="34"/>
      <c r="AB41" s="39"/>
      <c r="AC41" s="39"/>
      <c r="AD41" s="52"/>
      <c r="AE41" s="39"/>
      <c r="AF41" s="40"/>
      <c r="AG41" s="41"/>
      <c r="AH41" s="34"/>
      <c r="AI41" s="39"/>
      <c r="AJ41" s="39"/>
      <c r="AK41" s="52"/>
      <c r="AL41" s="39"/>
      <c r="AM41" s="40"/>
      <c r="AN41" s="41"/>
      <c r="AO41" s="34"/>
      <c r="AP41" s="39"/>
      <c r="AQ41" s="39"/>
      <c r="AR41" s="52"/>
      <c r="AS41" s="39"/>
      <c r="AT41" s="40"/>
      <c r="AU41" s="41"/>
      <c r="AV41" s="34"/>
      <c r="AW41" s="39"/>
      <c r="AX41" s="39"/>
      <c r="AY41" s="52"/>
    </row>
    <row r="42" spans="1:51" ht="60" customHeight="1" x14ac:dyDescent="0.3">
      <c r="A42" s="68" t="str">
        <f>IFERROR(VLOOKUP(B42,Listas!$D$2:$E$19,2,FALSE),"")</f>
        <v/>
      </c>
      <c r="B42" s="26"/>
      <c r="C42" s="26"/>
      <c r="D42" s="69"/>
      <c r="E42" s="27"/>
      <c r="F42" s="27"/>
      <c r="G42" s="28"/>
      <c r="H42" s="70"/>
      <c r="I42" s="29"/>
      <c r="J42" s="38"/>
      <c r="K42" s="38"/>
      <c r="L42" s="38"/>
      <c r="M42" s="38"/>
      <c r="N42" s="38"/>
      <c r="O42" s="38"/>
      <c r="P42" s="38"/>
      <c r="Q42" s="38"/>
      <c r="R42" s="38"/>
      <c r="S42" s="38"/>
      <c r="T42" s="38"/>
      <c r="U42" s="38"/>
      <c r="V42" s="31"/>
      <c r="W42" s="27"/>
      <c r="X42" s="39"/>
      <c r="Y42" s="40"/>
      <c r="Z42" s="41"/>
      <c r="AA42" s="34"/>
      <c r="AB42" s="39"/>
      <c r="AC42" s="39"/>
      <c r="AD42" s="52"/>
      <c r="AE42" s="39"/>
      <c r="AF42" s="40"/>
      <c r="AG42" s="41"/>
      <c r="AH42" s="34"/>
      <c r="AI42" s="39"/>
      <c r="AJ42" s="39"/>
      <c r="AK42" s="52"/>
      <c r="AL42" s="39"/>
      <c r="AM42" s="40"/>
      <c r="AN42" s="41"/>
      <c r="AO42" s="34"/>
      <c r="AP42" s="39"/>
      <c r="AQ42" s="39"/>
      <c r="AR42" s="52"/>
      <c r="AS42" s="39"/>
      <c r="AT42" s="40"/>
      <c r="AU42" s="41"/>
      <c r="AV42" s="34"/>
      <c r="AW42" s="39"/>
      <c r="AX42" s="39"/>
      <c r="AY42" s="52"/>
    </row>
    <row r="43" spans="1:51" ht="60" customHeight="1" x14ac:dyDescent="0.3">
      <c r="A43" s="68" t="str">
        <f>IFERROR(VLOOKUP(B43,Listas!$D$2:$E$19,2,FALSE),"")</f>
        <v/>
      </c>
      <c r="B43" s="26"/>
      <c r="C43" s="26"/>
      <c r="D43" s="69"/>
      <c r="E43" s="27"/>
      <c r="F43" s="27"/>
      <c r="G43" s="28"/>
      <c r="H43" s="70"/>
      <c r="I43" s="29"/>
      <c r="J43" s="38"/>
      <c r="K43" s="38"/>
      <c r="L43" s="38"/>
      <c r="M43" s="38"/>
      <c r="N43" s="38"/>
      <c r="O43" s="38"/>
      <c r="P43" s="38"/>
      <c r="Q43" s="38"/>
      <c r="R43" s="38"/>
      <c r="S43" s="38"/>
      <c r="T43" s="38"/>
      <c r="U43" s="38"/>
      <c r="V43" s="31"/>
      <c r="W43" s="27"/>
      <c r="X43" s="39"/>
      <c r="Y43" s="40"/>
      <c r="Z43" s="41"/>
      <c r="AA43" s="34"/>
      <c r="AB43" s="39"/>
      <c r="AC43" s="39"/>
      <c r="AD43" s="52"/>
      <c r="AE43" s="39"/>
      <c r="AF43" s="40"/>
      <c r="AG43" s="41"/>
      <c r="AH43" s="34"/>
      <c r="AI43" s="39"/>
      <c r="AJ43" s="39"/>
      <c r="AK43" s="52"/>
      <c r="AL43" s="39"/>
      <c r="AM43" s="40"/>
      <c r="AN43" s="41"/>
      <c r="AO43" s="34"/>
      <c r="AP43" s="39"/>
      <c r="AQ43" s="39"/>
      <c r="AR43" s="52"/>
      <c r="AS43" s="39"/>
      <c r="AT43" s="40"/>
      <c r="AU43" s="41"/>
      <c r="AV43" s="34"/>
      <c r="AW43" s="39"/>
      <c r="AX43" s="39"/>
      <c r="AY43" s="52"/>
    </row>
    <row r="44" spans="1:51" ht="60" customHeight="1" x14ac:dyDescent="0.3">
      <c r="A44" s="68" t="str">
        <f>IFERROR(VLOOKUP(B44,Listas!$D$2:$E$19,2,FALSE),"")</f>
        <v/>
      </c>
      <c r="B44" s="26"/>
      <c r="C44" s="26"/>
      <c r="D44" s="69"/>
      <c r="E44" s="27"/>
      <c r="F44" s="27"/>
      <c r="G44" s="28"/>
      <c r="H44" s="70"/>
      <c r="I44" s="29"/>
      <c r="J44" s="38"/>
      <c r="K44" s="38"/>
      <c r="L44" s="38"/>
      <c r="M44" s="38"/>
      <c r="N44" s="38"/>
      <c r="O44" s="38"/>
      <c r="P44" s="38"/>
      <c r="Q44" s="38"/>
      <c r="R44" s="38"/>
      <c r="S44" s="38"/>
      <c r="T44" s="38"/>
      <c r="U44" s="38"/>
      <c r="V44" s="31"/>
      <c r="W44" s="27"/>
      <c r="X44" s="39"/>
      <c r="Y44" s="40"/>
      <c r="Z44" s="41"/>
      <c r="AA44" s="34"/>
      <c r="AB44" s="39"/>
      <c r="AC44" s="39"/>
      <c r="AD44" s="52"/>
      <c r="AE44" s="39"/>
      <c r="AF44" s="40"/>
      <c r="AG44" s="41"/>
      <c r="AH44" s="34"/>
      <c r="AI44" s="39"/>
      <c r="AJ44" s="39"/>
      <c r="AK44" s="52"/>
      <c r="AL44" s="39"/>
      <c r="AM44" s="40"/>
      <c r="AN44" s="41"/>
      <c r="AO44" s="34"/>
      <c r="AP44" s="39"/>
      <c r="AQ44" s="39"/>
      <c r="AR44" s="52"/>
      <c r="AS44" s="39"/>
      <c r="AT44" s="40"/>
      <c r="AU44" s="41"/>
      <c r="AV44" s="34"/>
      <c r="AW44" s="39"/>
      <c r="AX44" s="39"/>
      <c r="AY44" s="52"/>
    </row>
    <row r="45" spans="1:51" ht="60" customHeight="1" x14ac:dyDescent="0.3">
      <c r="A45" s="68" t="str">
        <f>IFERROR(VLOOKUP(B45,Listas!$D$2:$E$19,2,FALSE),"")</f>
        <v/>
      </c>
      <c r="B45" s="26"/>
      <c r="C45" s="26"/>
      <c r="D45" s="69"/>
      <c r="E45" s="27"/>
      <c r="F45" s="27"/>
      <c r="G45" s="28"/>
      <c r="H45" s="70"/>
      <c r="I45" s="29"/>
      <c r="J45" s="38"/>
      <c r="K45" s="38"/>
      <c r="L45" s="38"/>
      <c r="M45" s="38"/>
      <c r="N45" s="38"/>
      <c r="O45" s="38"/>
      <c r="P45" s="38"/>
      <c r="Q45" s="38"/>
      <c r="R45" s="38"/>
      <c r="S45" s="38"/>
      <c r="T45" s="38"/>
      <c r="U45" s="38"/>
      <c r="V45" s="31"/>
      <c r="W45" s="27"/>
      <c r="X45" s="39"/>
      <c r="Y45" s="40"/>
      <c r="Z45" s="41"/>
      <c r="AA45" s="34"/>
      <c r="AB45" s="39"/>
      <c r="AC45" s="39"/>
      <c r="AD45" s="52"/>
      <c r="AE45" s="39"/>
      <c r="AF45" s="40"/>
      <c r="AG45" s="41"/>
      <c r="AH45" s="34"/>
      <c r="AI45" s="39"/>
      <c r="AJ45" s="39"/>
      <c r="AK45" s="52"/>
      <c r="AL45" s="39"/>
      <c r="AM45" s="40"/>
      <c r="AN45" s="41"/>
      <c r="AO45" s="34"/>
      <c r="AP45" s="39"/>
      <c r="AQ45" s="39"/>
      <c r="AR45" s="52"/>
      <c r="AS45" s="39"/>
      <c r="AT45" s="40"/>
      <c r="AU45" s="41"/>
      <c r="AV45" s="34"/>
      <c r="AW45" s="39"/>
      <c r="AX45" s="39"/>
      <c r="AY45" s="52"/>
    </row>
    <row r="46" spans="1:51" ht="60" customHeight="1" x14ac:dyDescent="0.3">
      <c r="A46" s="68" t="str">
        <f>IFERROR(VLOOKUP(B46,Listas!$D$2:$E$19,2,FALSE),"")</f>
        <v/>
      </c>
      <c r="B46" s="26"/>
      <c r="C46" s="26"/>
      <c r="D46" s="69"/>
      <c r="E46" s="27"/>
      <c r="F46" s="27"/>
      <c r="G46" s="28"/>
      <c r="H46" s="70"/>
      <c r="I46" s="29"/>
      <c r="J46" s="38"/>
      <c r="K46" s="38"/>
      <c r="L46" s="38"/>
      <c r="M46" s="38"/>
      <c r="N46" s="38"/>
      <c r="O46" s="38"/>
      <c r="P46" s="38"/>
      <c r="Q46" s="38"/>
      <c r="R46" s="38"/>
      <c r="S46" s="38"/>
      <c r="T46" s="38"/>
      <c r="U46" s="38"/>
      <c r="V46" s="31"/>
      <c r="W46" s="27"/>
      <c r="X46" s="39"/>
      <c r="Y46" s="39"/>
      <c r="Z46" s="39"/>
      <c r="AA46" s="39"/>
      <c r="AB46" s="39"/>
      <c r="AC46" s="39"/>
      <c r="AD46" s="53"/>
      <c r="AE46" s="39"/>
      <c r="AF46" s="39"/>
      <c r="AG46" s="39"/>
      <c r="AH46" s="39"/>
      <c r="AI46" s="39"/>
      <c r="AJ46" s="39"/>
      <c r="AK46" s="53"/>
      <c r="AL46" s="39"/>
      <c r="AM46" s="39"/>
      <c r="AN46" s="39"/>
      <c r="AO46" s="39"/>
      <c r="AP46" s="39"/>
      <c r="AQ46" s="39"/>
      <c r="AR46" s="53"/>
      <c r="AS46" s="39"/>
      <c r="AT46" s="39"/>
      <c r="AU46" s="39"/>
      <c r="AV46" s="39"/>
      <c r="AW46" s="39"/>
      <c r="AX46" s="39"/>
      <c r="AY46" s="53"/>
    </row>
    <row r="47" spans="1:51" ht="60" customHeight="1" x14ac:dyDescent="0.3">
      <c r="A47" s="68" t="str">
        <f>IFERROR(VLOOKUP(B47,Listas!$D$2:$E$19,2,FALSE),"")</f>
        <v/>
      </c>
      <c r="B47" s="26"/>
      <c r="C47" s="26"/>
      <c r="D47" s="69"/>
      <c r="E47" s="27"/>
      <c r="F47" s="27"/>
      <c r="G47" s="28"/>
      <c r="H47" s="70"/>
      <c r="I47" s="29"/>
      <c r="J47" s="38"/>
      <c r="K47" s="38"/>
      <c r="L47" s="38"/>
      <c r="M47" s="38"/>
      <c r="N47" s="38"/>
      <c r="O47" s="38"/>
      <c r="P47" s="38"/>
      <c r="Q47" s="38"/>
      <c r="R47" s="38"/>
      <c r="S47" s="38"/>
      <c r="T47" s="38"/>
      <c r="U47" s="38"/>
      <c r="V47" s="31"/>
      <c r="W47" s="27"/>
      <c r="X47" s="39"/>
      <c r="Y47" s="40"/>
      <c r="Z47" s="41"/>
      <c r="AA47" s="34"/>
      <c r="AB47" s="39"/>
      <c r="AC47" s="39"/>
      <c r="AD47" s="52"/>
      <c r="AE47" s="39"/>
      <c r="AF47" s="40"/>
      <c r="AG47" s="41"/>
      <c r="AH47" s="34"/>
      <c r="AI47" s="39"/>
      <c r="AJ47" s="39"/>
      <c r="AK47" s="52"/>
      <c r="AL47" s="39"/>
      <c r="AM47" s="40"/>
      <c r="AN47" s="41"/>
      <c r="AO47" s="34"/>
      <c r="AP47" s="39"/>
      <c r="AQ47" s="39"/>
      <c r="AR47" s="52"/>
      <c r="AS47" s="39"/>
      <c r="AT47" s="40"/>
      <c r="AU47" s="41"/>
      <c r="AV47" s="34"/>
      <c r="AW47" s="39"/>
      <c r="AX47" s="39"/>
      <c r="AY47" s="52"/>
    </row>
    <row r="48" spans="1:51" ht="60" customHeight="1" x14ac:dyDescent="0.3">
      <c r="A48" s="68" t="str">
        <f>IFERROR(VLOOKUP(B48,Listas!$D$2:$E$19,2,FALSE),"")</f>
        <v/>
      </c>
      <c r="B48" s="26"/>
      <c r="C48" s="26"/>
      <c r="D48" s="69"/>
      <c r="E48" s="27"/>
      <c r="F48" s="27"/>
      <c r="G48" s="28"/>
      <c r="H48" s="70"/>
      <c r="I48" s="29"/>
      <c r="J48" s="38"/>
      <c r="K48" s="38"/>
      <c r="L48" s="38"/>
      <c r="M48" s="38"/>
      <c r="N48" s="38"/>
      <c r="O48" s="38"/>
      <c r="P48" s="38"/>
      <c r="Q48" s="38"/>
      <c r="R48" s="38"/>
      <c r="S48" s="38"/>
      <c r="T48" s="38"/>
      <c r="U48" s="38"/>
      <c r="V48" s="31"/>
      <c r="W48" s="27"/>
      <c r="X48" s="39"/>
      <c r="Y48" s="40"/>
      <c r="Z48" s="41"/>
      <c r="AA48" s="34"/>
      <c r="AB48" s="39"/>
      <c r="AC48" s="39"/>
      <c r="AD48" s="52"/>
      <c r="AE48" s="39"/>
      <c r="AF48" s="40"/>
      <c r="AG48" s="41"/>
      <c r="AH48" s="34"/>
      <c r="AI48" s="39"/>
      <c r="AJ48" s="39"/>
      <c r="AK48" s="52"/>
      <c r="AL48" s="39"/>
      <c r="AM48" s="40"/>
      <c r="AN48" s="41"/>
      <c r="AO48" s="34"/>
      <c r="AP48" s="39"/>
      <c r="AQ48" s="39"/>
      <c r="AR48" s="52"/>
      <c r="AS48" s="39"/>
      <c r="AT48" s="40"/>
      <c r="AU48" s="41"/>
      <c r="AV48" s="34"/>
      <c r="AW48" s="39"/>
      <c r="AX48" s="39"/>
      <c r="AY48" s="52"/>
    </row>
    <row r="49" spans="1:51" ht="60" customHeight="1" x14ac:dyDescent="0.3">
      <c r="A49" s="68" t="str">
        <f>IFERROR(VLOOKUP(B49,Listas!$D$2:$E$19,2,FALSE),"")</f>
        <v/>
      </c>
      <c r="B49" s="26"/>
      <c r="C49" s="26"/>
      <c r="D49" s="69"/>
      <c r="E49" s="27"/>
      <c r="F49" s="27"/>
      <c r="G49" s="28"/>
      <c r="H49" s="70"/>
      <c r="I49" s="29"/>
      <c r="J49" s="38"/>
      <c r="K49" s="38"/>
      <c r="L49" s="38"/>
      <c r="M49" s="38"/>
      <c r="N49" s="38"/>
      <c r="O49" s="38"/>
      <c r="P49" s="38"/>
      <c r="Q49" s="38"/>
      <c r="R49" s="38"/>
      <c r="S49" s="38"/>
      <c r="T49" s="38"/>
      <c r="U49" s="38"/>
      <c r="V49" s="31"/>
      <c r="W49" s="27"/>
      <c r="X49" s="39"/>
      <c r="Y49" s="40"/>
      <c r="Z49" s="41"/>
      <c r="AA49" s="34"/>
      <c r="AB49" s="39"/>
      <c r="AC49" s="39"/>
      <c r="AD49" s="52"/>
      <c r="AE49" s="39"/>
      <c r="AF49" s="40"/>
      <c r="AG49" s="41"/>
      <c r="AH49" s="34"/>
      <c r="AI49" s="39"/>
      <c r="AJ49" s="39"/>
      <c r="AK49" s="52"/>
      <c r="AL49" s="39"/>
      <c r="AM49" s="40"/>
      <c r="AN49" s="41"/>
      <c r="AO49" s="34"/>
      <c r="AP49" s="39"/>
      <c r="AQ49" s="39"/>
      <c r="AR49" s="52"/>
      <c r="AS49" s="39"/>
      <c r="AT49" s="40"/>
      <c r="AU49" s="41"/>
      <c r="AV49" s="34"/>
      <c r="AW49" s="39"/>
      <c r="AX49" s="39"/>
      <c r="AY49" s="52"/>
    </row>
    <row r="50" spans="1:51" ht="60" customHeight="1" x14ac:dyDescent="0.3">
      <c r="A50" s="68" t="str">
        <f>IFERROR(VLOOKUP(B50,Listas!$D$2:$E$19,2,FALSE),"")</f>
        <v/>
      </c>
      <c r="B50" s="26"/>
      <c r="C50" s="26"/>
      <c r="D50" s="69"/>
      <c r="E50" s="27"/>
      <c r="F50" s="27"/>
      <c r="G50" s="28"/>
      <c r="H50" s="70"/>
      <c r="I50" s="29"/>
      <c r="J50" s="38"/>
      <c r="K50" s="38"/>
      <c r="L50" s="38"/>
      <c r="M50" s="38"/>
      <c r="N50" s="38"/>
      <c r="O50" s="38"/>
      <c r="P50" s="38"/>
      <c r="Q50" s="38"/>
      <c r="R50" s="38"/>
      <c r="S50" s="38"/>
      <c r="T50" s="38"/>
      <c r="U50" s="38"/>
      <c r="V50" s="31"/>
      <c r="W50" s="27"/>
      <c r="X50" s="39"/>
      <c r="Y50" s="40"/>
      <c r="Z50" s="41"/>
      <c r="AA50" s="34"/>
      <c r="AB50" s="39"/>
      <c r="AC50" s="39"/>
      <c r="AD50" s="52"/>
      <c r="AE50" s="39"/>
      <c r="AF50" s="40"/>
      <c r="AG50" s="41"/>
      <c r="AH50" s="34"/>
      <c r="AI50" s="39"/>
      <c r="AJ50" s="39"/>
      <c r="AK50" s="52"/>
      <c r="AL50" s="39"/>
      <c r="AM50" s="40"/>
      <c r="AN50" s="41"/>
      <c r="AO50" s="34"/>
      <c r="AP50" s="39"/>
      <c r="AQ50" s="39"/>
      <c r="AR50" s="52"/>
      <c r="AS50" s="39"/>
      <c r="AT50" s="40"/>
      <c r="AU50" s="41"/>
      <c r="AV50" s="34"/>
      <c r="AW50" s="39"/>
      <c r="AX50" s="39"/>
      <c r="AY50" s="52"/>
    </row>
    <row r="51" spans="1:51" ht="60" customHeight="1" x14ac:dyDescent="0.3">
      <c r="A51" s="68" t="str">
        <f>IFERROR(VLOOKUP(B51,Listas!$D$2:$E$19,2,FALSE),"")</f>
        <v/>
      </c>
      <c r="B51" s="26"/>
      <c r="C51" s="26"/>
      <c r="D51" s="69"/>
      <c r="E51" s="27"/>
      <c r="F51" s="27"/>
      <c r="G51" s="28"/>
      <c r="H51" s="70"/>
      <c r="I51" s="29"/>
      <c r="J51" s="38"/>
      <c r="K51" s="38"/>
      <c r="L51" s="38"/>
      <c r="M51" s="38"/>
      <c r="N51" s="38"/>
      <c r="O51" s="38"/>
      <c r="P51" s="38"/>
      <c r="Q51" s="38"/>
      <c r="R51" s="38"/>
      <c r="S51" s="38"/>
      <c r="T51" s="38"/>
      <c r="U51" s="38"/>
      <c r="V51" s="31"/>
      <c r="W51" s="27"/>
      <c r="X51" s="39"/>
      <c r="Y51" s="39"/>
      <c r="Z51" s="39"/>
      <c r="AA51" s="39"/>
      <c r="AB51" s="39"/>
      <c r="AC51" s="39"/>
      <c r="AD51" s="53"/>
      <c r="AE51" s="39"/>
      <c r="AF51" s="39"/>
      <c r="AG51" s="39"/>
      <c r="AH51" s="39"/>
      <c r="AI51" s="39"/>
      <c r="AJ51" s="39"/>
      <c r="AK51" s="53"/>
      <c r="AL51" s="39"/>
      <c r="AM51" s="39"/>
      <c r="AN51" s="39"/>
      <c r="AO51" s="39"/>
      <c r="AP51" s="39"/>
      <c r="AQ51" s="39"/>
      <c r="AR51" s="53"/>
      <c r="AS51" s="39"/>
      <c r="AT51" s="39"/>
      <c r="AU51" s="39"/>
      <c r="AV51" s="39"/>
      <c r="AW51" s="39"/>
      <c r="AX51" s="39"/>
      <c r="AY51" s="53"/>
    </row>
    <row r="52" spans="1:51" ht="60" customHeight="1" x14ac:dyDescent="0.3">
      <c r="A52" s="68" t="str">
        <f>IFERROR(VLOOKUP(B52,Listas!$D$2:$E$19,2,FALSE),"")</f>
        <v/>
      </c>
      <c r="B52" s="26"/>
      <c r="C52" s="26"/>
      <c r="D52" s="69"/>
      <c r="E52" s="27"/>
      <c r="F52" s="27"/>
      <c r="G52" s="28"/>
      <c r="H52" s="70"/>
      <c r="I52" s="29"/>
      <c r="J52" s="38"/>
      <c r="K52" s="38"/>
      <c r="L52" s="38"/>
      <c r="M52" s="38"/>
      <c r="N52" s="38"/>
      <c r="O52" s="38"/>
      <c r="P52" s="38"/>
      <c r="Q52" s="38"/>
      <c r="R52" s="38"/>
      <c r="S52" s="38"/>
      <c r="T52" s="38"/>
      <c r="U52" s="38"/>
      <c r="V52" s="31"/>
      <c r="W52" s="27"/>
      <c r="X52" s="39"/>
      <c r="Y52" s="39"/>
      <c r="Z52" s="39"/>
      <c r="AA52" s="39"/>
      <c r="AB52" s="39"/>
      <c r="AC52" s="39"/>
      <c r="AD52" s="53"/>
      <c r="AE52" s="39"/>
      <c r="AF52" s="39"/>
      <c r="AG52" s="39"/>
      <c r="AH52" s="39"/>
      <c r="AI52" s="39"/>
      <c r="AJ52" s="39"/>
      <c r="AK52" s="53"/>
      <c r="AL52" s="39"/>
      <c r="AM52" s="39"/>
      <c r="AN52" s="39"/>
      <c r="AO52" s="39"/>
      <c r="AP52" s="39"/>
      <c r="AQ52" s="39"/>
      <c r="AR52" s="53"/>
      <c r="AS52" s="39"/>
      <c r="AT52" s="39"/>
      <c r="AU52" s="39"/>
      <c r="AV52" s="39"/>
      <c r="AW52" s="39"/>
      <c r="AX52" s="39"/>
      <c r="AY52" s="53"/>
    </row>
    <row r="53" spans="1:51" ht="60" customHeight="1" x14ac:dyDescent="0.3">
      <c r="A53" s="68" t="str">
        <f>IFERROR(VLOOKUP(B53,Listas!$D$2:$E$19,2,FALSE),"")</f>
        <v/>
      </c>
      <c r="B53" s="26"/>
      <c r="C53" s="26"/>
      <c r="D53" s="69"/>
      <c r="E53" s="27"/>
      <c r="F53" s="27"/>
      <c r="G53" s="28"/>
      <c r="H53" s="70"/>
      <c r="I53" s="29"/>
      <c r="J53" s="38"/>
      <c r="K53" s="38"/>
      <c r="L53" s="38"/>
      <c r="M53" s="38"/>
      <c r="N53" s="38"/>
      <c r="O53" s="38"/>
      <c r="P53" s="38"/>
      <c r="Q53" s="38"/>
      <c r="R53" s="38"/>
      <c r="S53" s="38"/>
      <c r="T53" s="38"/>
      <c r="U53" s="38"/>
      <c r="V53" s="31"/>
      <c r="W53" s="27"/>
      <c r="X53" s="39"/>
      <c r="Y53" s="40"/>
      <c r="Z53" s="41"/>
      <c r="AA53" s="34"/>
      <c r="AB53" s="39"/>
      <c r="AC53" s="39"/>
      <c r="AD53" s="52"/>
      <c r="AE53" s="39"/>
      <c r="AF53" s="40"/>
      <c r="AG53" s="41"/>
      <c r="AH53" s="34"/>
      <c r="AI53" s="39"/>
      <c r="AJ53" s="39"/>
      <c r="AK53" s="52"/>
      <c r="AL53" s="39"/>
      <c r="AM53" s="40"/>
      <c r="AN53" s="41"/>
      <c r="AO53" s="34"/>
      <c r="AP53" s="39"/>
      <c r="AQ53" s="39"/>
      <c r="AR53" s="52"/>
      <c r="AS53" s="39"/>
      <c r="AT53" s="40"/>
      <c r="AU53" s="41"/>
      <c r="AV53" s="34"/>
      <c r="AW53" s="39"/>
      <c r="AX53" s="39"/>
      <c r="AY53" s="52"/>
    </row>
    <row r="54" spans="1:51" ht="60" customHeight="1" x14ac:dyDescent="0.3">
      <c r="A54" s="68" t="str">
        <f>IFERROR(VLOOKUP(B54,Listas!$D$2:$E$19,2,FALSE),"")</f>
        <v/>
      </c>
      <c r="B54" s="26"/>
      <c r="C54" s="26"/>
      <c r="D54" s="69"/>
      <c r="E54" s="27"/>
      <c r="F54" s="27"/>
      <c r="G54" s="28"/>
      <c r="H54" s="70"/>
      <c r="I54" s="29"/>
      <c r="J54" s="38"/>
      <c r="K54" s="38"/>
      <c r="L54" s="38"/>
      <c r="M54" s="38"/>
      <c r="N54" s="38"/>
      <c r="O54" s="38"/>
      <c r="P54" s="38"/>
      <c r="Q54" s="38"/>
      <c r="R54" s="38"/>
      <c r="S54" s="38"/>
      <c r="T54" s="38"/>
      <c r="U54" s="38"/>
      <c r="V54" s="31"/>
      <c r="W54" s="27"/>
      <c r="X54" s="39"/>
      <c r="Y54" s="40"/>
      <c r="Z54" s="41"/>
      <c r="AA54" s="34"/>
      <c r="AB54" s="39"/>
      <c r="AC54" s="39"/>
      <c r="AD54" s="52"/>
      <c r="AE54" s="39"/>
      <c r="AF54" s="40"/>
      <c r="AG54" s="41"/>
      <c r="AH54" s="34"/>
      <c r="AI54" s="39"/>
      <c r="AJ54" s="39"/>
      <c r="AK54" s="52"/>
      <c r="AL54" s="39"/>
      <c r="AM54" s="40"/>
      <c r="AN54" s="41"/>
      <c r="AO54" s="34"/>
      <c r="AP54" s="39"/>
      <c r="AQ54" s="39"/>
      <c r="AR54" s="52"/>
      <c r="AS54" s="39"/>
      <c r="AT54" s="40"/>
      <c r="AU54" s="41"/>
      <c r="AV54" s="34"/>
      <c r="AW54" s="39"/>
      <c r="AX54" s="39"/>
      <c r="AY54" s="52"/>
    </row>
    <row r="55" spans="1:51" ht="60" customHeight="1" x14ac:dyDescent="0.3">
      <c r="A55" s="68" t="str">
        <f>IFERROR(VLOOKUP(B55,Listas!$D$2:$E$19,2,FALSE),"")</f>
        <v/>
      </c>
      <c r="B55" s="26"/>
      <c r="C55" s="26"/>
      <c r="D55" s="69"/>
      <c r="E55" s="27"/>
      <c r="F55" s="27"/>
      <c r="G55" s="28"/>
      <c r="H55" s="70"/>
      <c r="I55" s="29"/>
      <c r="J55" s="38"/>
      <c r="K55" s="38"/>
      <c r="L55" s="38"/>
      <c r="M55" s="38"/>
      <c r="N55" s="38"/>
      <c r="O55" s="38"/>
      <c r="P55" s="38"/>
      <c r="Q55" s="38"/>
      <c r="R55" s="38"/>
      <c r="S55" s="38"/>
      <c r="T55" s="38"/>
      <c r="U55" s="38"/>
      <c r="V55" s="31"/>
      <c r="W55" s="27"/>
      <c r="X55" s="39"/>
      <c r="Y55" s="39"/>
      <c r="Z55" s="39"/>
      <c r="AA55" s="39"/>
      <c r="AB55" s="39"/>
      <c r="AC55" s="39"/>
      <c r="AD55" s="53"/>
      <c r="AE55" s="39"/>
      <c r="AF55" s="39"/>
      <c r="AG55" s="39"/>
      <c r="AH55" s="39"/>
      <c r="AI55" s="39"/>
      <c r="AJ55" s="39"/>
      <c r="AK55" s="53"/>
      <c r="AL55" s="39"/>
      <c r="AM55" s="39"/>
      <c r="AN55" s="39"/>
      <c r="AO55" s="39"/>
      <c r="AP55" s="39"/>
      <c r="AQ55" s="39"/>
      <c r="AR55" s="53"/>
      <c r="AS55" s="39"/>
      <c r="AT55" s="39"/>
      <c r="AU55" s="39"/>
      <c r="AV55" s="39"/>
      <c r="AW55" s="39"/>
      <c r="AX55" s="39"/>
      <c r="AY55" s="53"/>
    </row>
    <row r="56" spans="1:51" ht="60" customHeight="1" x14ac:dyDescent="0.3">
      <c r="A56" s="68" t="str">
        <f>IFERROR(VLOOKUP(B56,Listas!$D$2:$E$19,2,FALSE),"")</f>
        <v/>
      </c>
      <c r="B56" s="26"/>
      <c r="C56" s="26"/>
      <c r="D56" s="69"/>
      <c r="E56" s="27"/>
      <c r="F56" s="27"/>
      <c r="G56" s="28"/>
      <c r="H56" s="70"/>
      <c r="I56" s="29"/>
      <c r="J56" s="38"/>
      <c r="K56" s="38"/>
      <c r="L56" s="38"/>
      <c r="M56" s="38"/>
      <c r="N56" s="38"/>
      <c r="O56" s="38"/>
      <c r="P56" s="38"/>
      <c r="Q56" s="38"/>
      <c r="R56" s="38"/>
      <c r="S56" s="38"/>
      <c r="T56" s="38"/>
      <c r="U56" s="38"/>
      <c r="V56" s="31"/>
      <c r="W56" s="27"/>
      <c r="X56" s="39"/>
      <c r="Y56" s="39"/>
      <c r="Z56" s="39"/>
      <c r="AA56" s="39"/>
      <c r="AB56" s="39"/>
      <c r="AC56" s="39"/>
      <c r="AD56" s="53"/>
      <c r="AE56" s="39"/>
      <c r="AF56" s="39"/>
      <c r="AG56" s="39"/>
      <c r="AH56" s="39"/>
      <c r="AI56" s="39"/>
      <c r="AJ56" s="39"/>
      <c r="AK56" s="53"/>
      <c r="AL56" s="39"/>
      <c r="AM56" s="39"/>
      <c r="AN56" s="39"/>
      <c r="AO56" s="39"/>
      <c r="AP56" s="39"/>
      <c r="AQ56" s="39"/>
      <c r="AR56" s="53"/>
      <c r="AS56" s="39"/>
      <c r="AT56" s="39"/>
      <c r="AU56" s="39"/>
      <c r="AV56" s="39"/>
      <c r="AW56" s="39"/>
      <c r="AX56" s="39"/>
      <c r="AY56" s="53"/>
    </row>
    <row r="57" spans="1:51" ht="60" customHeight="1" x14ac:dyDescent="0.3">
      <c r="A57" s="68" t="str">
        <f>IFERROR(VLOOKUP(B57,Listas!$D$2:$E$19,2,FALSE),"")</f>
        <v/>
      </c>
      <c r="B57" s="26"/>
      <c r="C57" s="26"/>
      <c r="D57" s="69"/>
      <c r="E57" s="27"/>
      <c r="F57" s="27"/>
      <c r="G57" s="28"/>
      <c r="H57" s="70"/>
      <c r="I57" s="29"/>
      <c r="J57" s="38"/>
      <c r="K57" s="38"/>
      <c r="L57" s="38"/>
      <c r="M57" s="38"/>
      <c r="N57" s="38"/>
      <c r="O57" s="38"/>
      <c r="P57" s="38"/>
      <c r="Q57" s="38"/>
      <c r="R57" s="38"/>
      <c r="S57" s="38"/>
      <c r="T57" s="38"/>
      <c r="U57" s="38"/>
      <c r="V57" s="31"/>
      <c r="W57" s="27"/>
      <c r="X57" s="39"/>
      <c r="Y57" s="40"/>
      <c r="Z57" s="41"/>
      <c r="AA57" s="34"/>
      <c r="AB57" s="39"/>
      <c r="AC57" s="39"/>
      <c r="AD57" s="52"/>
      <c r="AE57" s="39"/>
      <c r="AF57" s="40"/>
      <c r="AG57" s="41"/>
      <c r="AH57" s="34"/>
      <c r="AI57" s="39"/>
      <c r="AJ57" s="39"/>
      <c r="AK57" s="52"/>
      <c r="AL57" s="39"/>
      <c r="AM57" s="40"/>
      <c r="AN57" s="41"/>
      <c r="AO57" s="34"/>
      <c r="AP57" s="39"/>
      <c r="AQ57" s="39"/>
      <c r="AR57" s="52"/>
      <c r="AS57" s="39"/>
      <c r="AT57" s="40"/>
      <c r="AU57" s="41"/>
      <c r="AV57" s="34"/>
      <c r="AW57" s="39"/>
      <c r="AX57" s="39"/>
      <c r="AY57" s="52"/>
    </row>
    <row r="58" spans="1:51" ht="60" customHeight="1" x14ac:dyDescent="0.3">
      <c r="A58" s="68" t="str">
        <f>IFERROR(VLOOKUP(B58,Listas!$D$2:$E$19,2,FALSE),"")</f>
        <v/>
      </c>
      <c r="B58" s="26"/>
      <c r="C58" s="26"/>
      <c r="D58" s="69"/>
      <c r="E58" s="27"/>
      <c r="F58" s="27"/>
      <c r="G58" s="28"/>
      <c r="H58" s="70"/>
      <c r="I58" s="29"/>
      <c r="J58" s="38"/>
      <c r="K58" s="38"/>
      <c r="L58" s="38"/>
      <c r="M58" s="38"/>
      <c r="N58" s="38"/>
      <c r="O58" s="38"/>
      <c r="P58" s="38"/>
      <c r="Q58" s="38"/>
      <c r="R58" s="38"/>
      <c r="S58" s="38"/>
      <c r="T58" s="38"/>
      <c r="U58" s="38"/>
      <c r="V58" s="31"/>
      <c r="W58" s="27"/>
      <c r="X58" s="39"/>
      <c r="Y58" s="39"/>
      <c r="Z58" s="39"/>
      <c r="AA58" s="39"/>
      <c r="AB58" s="39"/>
      <c r="AC58" s="39"/>
      <c r="AD58" s="53"/>
      <c r="AE58" s="39"/>
      <c r="AF58" s="39"/>
      <c r="AG58" s="39"/>
      <c r="AH58" s="39"/>
      <c r="AI58" s="39"/>
      <c r="AJ58" s="39"/>
      <c r="AK58" s="53"/>
      <c r="AL58" s="39"/>
      <c r="AM58" s="39"/>
      <c r="AN58" s="39"/>
      <c r="AO58" s="39"/>
      <c r="AP58" s="39"/>
      <c r="AQ58" s="39"/>
      <c r="AR58" s="53"/>
      <c r="AS58" s="39"/>
      <c r="AT58" s="39"/>
      <c r="AU58" s="39"/>
      <c r="AV58" s="39"/>
      <c r="AW58" s="39"/>
      <c r="AX58" s="39"/>
      <c r="AY58" s="53"/>
    </row>
    <row r="59" spans="1:51" ht="60" customHeight="1" x14ac:dyDescent="0.3">
      <c r="A59" s="68" t="str">
        <f>IFERROR(VLOOKUP(B59,Listas!$D$2:$E$19,2,FALSE),"")</f>
        <v/>
      </c>
      <c r="B59" s="26"/>
      <c r="C59" s="26"/>
      <c r="D59" s="69"/>
      <c r="E59" s="27"/>
      <c r="F59" s="27"/>
      <c r="G59" s="28"/>
      <c r="H59" s="70"/>
      <c r="I59" s="29"/>
      <c r="J59" s="38"/>
      <c r="K59" s="38"/>
      <c r="L59" s="38"/>
      <c r="M59" s="38"/>
      <c r="N59" s="38"/>
      <c r="O59" s="38"/>
      <c r="P59" s="38"/>
      <c r="Q59" s="38"/>
      <c r="R59" s="38"/>
      <c r="S59" s="38"/>
      <c r="T59" s="38"/>
      <c r="U59" s="38"/>
      <c r="V59" s="31"/>
      <c r="W59" s="27"/>
      <c r="X59" s="39"/>
      <c r="Y59" s="39"/>
      <c r="Z59" s="39"/>
      <c r="AA59" s="39"/>
      <c r="AB59" s="39"/>
      <c r="AC59" s="39"/>
      <c r="AD59" s="53"/>
      <c r="AE59" s="39"/>
      <c r="AF59" s="39"/>
      <c r="AG59" s="39"/>
      <c r="AH59" s="39"/>
      <c r="AI59" s="39"/>
      <c r="AJ59" s="39"/>
      <c r="AK59" s="53"/>
      <c r="AL59" s="39"/>
      <c r="AM59" s="39"/>
      <c r="AN59" s="39"/>
      <c r="AO59" s="39"/>
      <c r="AP59" s="39"/>
      <c r="AQ59" s="39"/>
      <c r="AR59" s="53"/>
      <c r="AS59" s="39"/>
      <c r="AT59" s="39"/>
      <c r="AU59" s="39"/>
      <c r="AV59" s="39"/>
      <c r="AW59" s="39"/>
      <c r="AX59" s="39"/>
      <c r="AY59" s="53"/>
    </row>
    <row r="60" spans="1:51" ht="60" customHeight="1" x14ac:dyDescent="0.3">
      <c r="A60" s="68" t="str">
        <f>IFERROR(VLOOKUP(B60,Listas!$D$2:$E$19,2,FALSE),"")</f>
        <v/>
      </c>
      <c r="B60" s="26"/>
      <c r="C60" s="26"/>
      <c r="D60" s="69"/>
      <c r="E60" s="27"/>
      <c r="F60" s="27"/>
      <c r="G60" s="28"/>
      <c r="H60" s="70"/>
      <c r="I60" s="29"/>
      <c r="J60" s="38"/>
      <c r="K60" s="38"/>
      <c r="L60" s="38"/>
      <c r="M60" s="38"/>
      <c r="N60" s="38"/>
      <c r="O60" s="38"/>
      <c r="P60" s="38"/>
      <c r="Q60" s="38"/>
      <c r="R60" s="38"/>
      <c r="S60" s="38"/>
      <c r="T60" s="38"/>
      <c r="U60" s="38"/>
      <c r="V60" s="31"/>
      <c r="W60" s="27"/>
      <c r="X60" s="39"/>
      <c r="Y60" s="40"/>
      <c r="Z60" s="41"/>
      <c r="AA60" s="34"/>
      <c r="AB60" s="39"/>
      <c r="AC60" s="39"/>
      <c r="AD60" s="52"/>
      <c r="AE60" s="39"/>
      <c r="AF60" s="40"/>
      <c r="AG60" s="41"/>
      <c r="AH60" s="34"/>
      <c r="AI60" s="39"/>
      <c r="AJ60" s="39"/>
      <c r="AK60" s="52"/>
      <c r="AL60" s="39"/>
      <c r="AM60" s="40"/>
      <c r="AN60" s="41"/>
      <c r="AO60" s="34"/>
      <c r="AP60" s="39"/>
      <c r="AQ60" s="39"/>
      <c r="AR60" s="52"/>
      <c r="AS60" s="39"/>
      <c r="AT60" s="40"/>
      <c r="AU60" s="41"/>
      <c r="AV60" s="34"/>
      <c r="AW60" s="39"/>
      <c r="AX60" s="39"/>
      <c r="AY60" s="52"/>
    </row>
    <row r="61" spans="1:51" ht="60" customHeight="1" x14ac:dyDescent="0.3">
      <c r="A61" s="68" t="str">
        <f>IFERROR(VLOOKUP(B61,Listas!$D$2:$E$19,2,FALSE),"")</f>
        <v/>
      </c>
      <c r="B61" s="26"/>
      <c r="C61" s="26"/>
      <c r="D61" s="69"/>
      <c r="E61" s="27"/>
      <c r="F61" s="27"/>
      <c r="G61" s="28"/>
      <c r="H61" s="70"/>
      <c r="I61" s="29"/>
      <c r="J61" s="38"/>
      <c r="K61" s="38"/>
      <c r="L61" s="38"/>
      <c r="M61" s="38"/>
      <c r="N61" s="38"/>
      <c r="O61" s="38"/>
      <c r="P61" s="38"/>
      <c r="Q61" s="38"/>
      <c r="R61" s="38"/>
      <c r="S61" s="38"/>
      <c r="T61" s="38"/>
      <c r="U61" s="38"/>
      <c r="V61" s="31"/>
      <c r="W61" s="27"/>
      <c r="X61" s="39"/>
      <c r="Y61" s="39"/>
      <c r="Z61" s="39"/>
      <c r="AA61" s="39"/>
      <c r="AB61" s="39"/>
      <c r="AC61" s="39"/>
      <c r="AD61" s="53"/>
      <c r="AE61" s="39"/>
      <c r="AF61" s="39"/>
      <c r="AG61" s="39"/>
      <c r="AH61" s="39"/>
      <c r="AI61" s="39"/>
      <c r="AJ61" s="39"/>
      <c r="AK61" s="53"/>
      <c r="AL61" s="39"/>
      <c r="AM61" s="39"/>
      <c r="AN61" s="39"/>
      <c r="AO61" s="39"/>
      <c r="AP61" s="39"/>
      <c r="AQ61" s="39"/>
      <c r="AR61" s="53"/>
      <c r="AS61" s="39"/>
      <c r="AT61" s="39"/>
      <c r="AU61" s="39"/>
      <c r="AV61" s="39"/>
      <c r="AW61" s="39"/>
      <c r="AX61" s="39"/>
      <c r="AY61" s="53"/>
    </row>
    <row r="62" spans="1:51" ht="60" customHeight="1" x14ac:dyDescent="0.3">
      <c r="A62" s="68" t="str">
        <f>IFERROR(VLOOKUP(B62,Listas!$D$2:$E$19,2,FALSE),"")</f>
        <v/>
      </c>
      <c r="B62" s="26"/>
      <c r="C62" s="26"/>
      <c r="D62" s="69"/>
      <c r="E62" s="27"/>
      <c r="F62" s="27"/>
      <c r="G62" s="28"/>
      <c r="H62" s="70"/>
      <c r="I62" s="29"/>
      <c r="J62" s="38"/>
      <c r="K62" s="38"/>
      <c r="L62" s="38"/>
      <c r="M62" s="38"/>
      <c r="N62" s="38"/>
      <c r="O62" s="38"/>
      <c r="P62" s="38"/>
      <c r="Q62" s="38"/>
      <c r="R62" s="38"/>
      <c r="S62" s="38"/>
      <c r="T62" s="38"/>
      <c r="U62" s="38"/>
      <c r="V62" s="31"/>
      <c r="W62" s="27"/>
      <c r="X62" s="39"/>
      <c r="Y62" s="39"/>
      <c r="Z62" s="39"/>
      <c r="AA62" s="39"/>
      <c r="AB62" s="39"/>
      <c r="AC62" s="39"/>
      <c r="AD62" s="53"/>
      <c r="AE62" s="39"/>
      <c r="AF62" s="39"/>
      <c r="AG62" s="39"/>
      <c r="AH62" s="39"/>
      <c r="AI62" s="39"/>
      <c r="AJ62" s="39"/>
      <c r="AK62" s="53"/>
      <c r="AL62" s="39"/>
      <c r="AM62" s="39"/>
      <c r="AN62" s="39"/>
      <c r="AO62" s="39"/>
      <c r="AP62" s="39"/>
      <c r="AQ62" s="39"/>
      <c r="AR62" s="53"/>
      <c r="AS62" s="39"/>
      <c r="AT62" s="39"/>
      <c r="AU62" s="39"/>
      <c r="AV62" s="39"/>
      <c r="AW62" s="39"/>
      <c r="AX62" s="39"/>
      <c r="AY62" s="53"/>
    </row>
  </sheetData>
  <sheetProtection formatCells="0" formatColumns="0" formatRows="0" insertRows="0" deleteRows="0" sort="0" autoFilter="0"/>
  <dataConsolidate link="1"/>
  <mergeCells count="28">
    <mergeCell ref="A1:A3"/>
    <mergeCell ref="B1:V3"/>
    <mergeCell ref="J9:L9"/>
    <mergeCell ref="M9:O9"/>
    <mergeCell ref="P9:R9"/>
    <mergeCell ref="S9:U9"/>
    <mergeCell ref="A8:C9"/>
    <mergeCell ref="D8:I9"/>
    <mergeCell ref="J8:U8"/>
    <mergeCell ref="V8:W9"/>
    <mergeCell ref="D6:G6"/>
    <mergeCell ref="B5:C5"/>
    <mergeCell ref="AL8:AR8"/>
    <mergeCell ref="AS8:AY8"/>
    <mergeCell ref="X9:Y9"/>
    <mergeCell ref="Z9:AA9"/>
    <mergeCell ref="AB9:AC9"/>
    <mergeCell ref="AE9:AF9"/>
    <mergeCell ref="AG9:AH9"/>
    <mergeCell ref="AI9:AJ9"/>
    <mergeCell ref="AL9:AM9"/>
    <mergeCell ref="AN9:AO9"/>
    <mergeCell ref="AP9:AQ9"/>
    <mergeCell ref="AS9:AT9"/>
    <mergeCell ref="AU9:AV9"/>
    <mergeCell ref="AW9:AX9"/>
    <mergeCell ref="X8:AD8"/>
    <mergeCell ref="AE8:AK8"/>
  </mergeCells>
  <conditionalFormatting sqref="D6">
    <cfRule type="expression" dxfId="0" priority="1">
      <formula>$D$6&lt;&gt;""</formula>
    </cfRule>
  </conditionalFormatting>
  <dataValidations count="10">
    <dataValidation allowBlank="1" showInputMessage="1" showErrorMessage="1" promptTitle="Se diligencia automaticamente" prompt="No requiere selección. Se diligencia automaticamente cuando se selecciona la política. NO COMBINAR CELDAS." sqref="A11:A62" xr:uid="{558CE331-41E0-4062-9440-5D5812387669}"/>
    <dataValidation allowBlank="1" showInputMessage="1" showErrorMessage="1" promptTitle="PONDERACIÓN DEL ENTREGABLE" prompt="Asigne la ponderación entre 1% y 100% de acuerdo con la importancia del entregable dentro del plan de acción de la dependencia. NO COMBINAR CELDAS." sqref="D11:D62" xr:uid="{A73C2C81-BD60-4FCA-860E-D8B046F60964}"/>
    <dataValidation allowBlank="1" showInputMessage="1" showErrorMessage="1" promptTitle="REDACTE EL ENTREGABLE A REALIZAR" prompt="Redacte el entregable que se obtendrá al ejecutar las actividades que a continuación se van a registrar. NO COMBINAR CELDAS." sqref="E12:E62" xr:uid="{ED92DD1F-2F53-418C-AA14-72A1ABA8A737}"/>
    <dataValidation allowBlank="1" showInputMessage="1" showErrorMessage="1" promptTitle="META PARA EL ENTREGABLE" prompt="Registrar en número absoluto o porcentaje la  meta asociada al entregable. NO COMBINAR CELDAS." sqref="F11" xr:uid="{D2B36A1B-BBE6-4983-9695-AECD0ED68A7F}"/>
    <dataValidation allowBlank="1" showInputMessage="1" showErrorMessage="1" promptTitle="REDACTE EL ENTREGABLE A REALIZAR" prompt="Redacte el entregable y el estado en que quedará este, al ejecutar las actividades que a continuación se van a registrar. NO COMBINAR CELDAS." sqref="E11" xr:uid="{602E82FC-B644-443B-B714-947EAEE002FB}"/>
    <dataValidation allowBlank="1" showInputMessage="1" showErrorMessage="1" promptTitle="UNIDAD DE MEDIDA DE LA META" prompt="Redacte la unidad de medidad acorde con el entregable registrado. NO COMBINAR CELDAS." sqref="G11" xr:uid="{A3490B87-64C3-4C6E-AC0E-0E083785CD2E}"/>
    <dataValidation allowBlank="1" showInputMessage="1" showErrorMessage="1" promptTitle="PROGRAMACIÓN DE LA EJECUCIÓN" prompt="Registre el porcentaje de avance que se proyecta para este mes. A partir de febrero el porcentaje debe ser acumulado de tal forma que al final sea el 100%." sqref="J11:U62" xr:uid="{F793C30C-3B16-4147-A730-C1147FDE1D5A}"/>
    <dataValidation allowBlank="1" showInputMessage="1" showErrorMessage="1" promptTitle="ACTIVIDAD CLAVE" prompt="Redacte la actividad clave iniciando con un verbo en infinitivo (terminado en ar, er o ir). Si es más de una actividad ingresarla en una fila separada." sqref="I11:I62" xr:uid="{D5FECBF0-5622-4C6B-86D6-9DD6E7480490}"/>
    <dataValidation allowBlank="1" showInputMessage="1" showErrorMessage="1" promptTitle="PNDERACIÓN DE LA ACTIVIDAD" prompt="Asigne una ponderación para cada actividad, de acuerdo a la importancia que tiene en la materialización del entregable. La suma de estas ponderaciones debe ser igual a la ponderación asignada al entregable." sqref="H11:H62" xr:uid="{F25C1F24-FC8F-4145-8F6D-846B3C1CFB5F}"/>
    <dataValidation allowBlank="1" showInputMessage="1" showErrorMessage="1" promptTitle="ÍTEM DEL PAA" prompt="Registre el o los items del PAA que relacionados con las actividad o entregable planificado. NO COMBINAR CELDAS." sqref="W11:W62" xr:uid="{317E3965-3EEB-40D1-95C1-90A65C9F9549}"/>
  </dataValidations>
  <pageMargins left="0.70866141732283472" right="0.70866141732283472" top="0.74803149606299213" bottom="0.74803149606299213" header="0" footer="0"/>
  <pageSetup orientation="portrait" r:id="rId1"/>
  <headerFooter>
    <oddFooter>&amp;LF-DE-012 V3&amp;R15/07/2024</oddFooter>
  </headerFooter>
  <ignoredErrors>
    <ignoredError sqref="A11:A62"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promptTitle="ENTREGABLE" prompt="Seleccionar de la lista desplegable el producto o entregable final en unidad de medida o característica." xr:uid="{0DC8F81A-FD44-41A4-AF45-838530CCBB3B}">
          <x14:formula1>
            <xm:f>Listas!#REF!</xm:f>
          </x14:formula1>
          <xm:sqref>G12:G62</xm:sqref>
        </x14:dataValidation>
        <x14:dataValidation type="list" allowBlank="1" showInputMessage="1" showErrorMessage="1" promptTitle="PROYECTO QUE FINANCIA" prompt="Seleccione de la lista el proyecto de inversión que financia la ejecución de la actividad y/o el entregable planificado. NO COMBINAR CELDAS." xr:uid="{391988CB-2460-4562-93AE-49777520BA14}">
          <x14:formula1>
            <xm:f>Listas!$H$2:$H$13</xm:f>
          </x14:formula1>
          <xm:sqref>V11:V62</xm:sqref>
        </x14:dataValidation>
        <x14:dataValidation type="list" allowBlank="1" showInputMessage="1" showErrorMessage="1" promptTitle="Plan institucional asociado" prompt="Selecciones de la lista el plan institucional al que se asocia el entregable y las actividades que se van a proponer. NO COMBINAR CELDAS." xr:uid="{0B62F3CB-046E-4651-B0F1-65C98164AC97}">
          <x14:formula1>
            <xm:f>Listas!$G$2:$G$13</xm:f>
          </x14:formula1>
          <xm:sqref>C11 C13:C62</xm:sqref>
        </x14:dataValidation>
        <x14:dataValidation type="list" allowBlank="1" showInputMessage="1" showErrorMessage="1" promptTitle="Política MIPG asociada" prompt="Seleccione de la lista la politica del MIPG correspondiente. NO COMBINAR CELDAS." xr:uid="{E8BE3536-B602-46D1-A096-95ECFD66EEE8}">
          <x14:formula1>
            <xm:f>Listas!#REF!</xm:f>
          </x14:formula1>
          <xm:sqref>B12:B62</xm:sqref>
        </x14:dataValidation>
        <x14:dataValidation type="list" allowBlank="1" showInputMessage="1" showErrorMessage="1" promptTitle="Política MIPG asociada" prompt="Seleccione de la lista la politica del MIPG correspondiente. NO COMBINAR CELDAS." xr:uid="{5DEAE9B0-19D2-41CC-AE35-252E6EEF6627}">
          <x14:formula1>
            <xm:f>IF($B$5="","",INDIRECT(VLOOKUP($B$5,Listas!$C$2:$F$22,4,0)))</xm:f>
          </x14:formula1>
          <xm:sqref>B11</xm:sqref>
        </x14:dataValidation>
        <x14:dataValidation type="list" allowBlank="1" showInputMessage="1" showErrorMessage="1" promptTitle="Plan institucional asociado" prompt="Selecciones de la lista el plan institucional al que se asocia el entregable y las actividades que se van a proponer. NO COMBINAR CELDAS." xr:uid="{BAB90319-74B5-48A0-930C-7693C9A82E66}">
          <x14:formula1>
            <xm:f>Listas!$C$2:$C$19</xm:f>
          </x14:formula1>
          <xm:sqref>C12</xm:sqref>
        </x14:dataValidation>
        <x14:dataValidation type="list" allowBlank="1" showInputMessage="1" showErrorMessage="1" promptTitle="DEPENDENCIA FORMULADORA" prompt="Seleccione de la lista la dependencia para que se habiliten las opciones de los demas campos." xr:uid="{EC6ED761-1426-4825-B439-4ECFC1B1DE40}">
          <x14:formula1>
            <xm:f>Listas!$A$2:$A$11</xm:f>
          </x14:formula1>
          <xm:sqref>B5:C5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F75A064-D71A-4092-A437-C496E57D063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23</vt:i4>
      </vt:variant>
    </vt:vector>
  </HeadingPairs>
  <TitlesOfParts>
    <vt:vector size="27" baseType="lpstr">
      <vt:lpstr>BD_PEI</vt:lpstr>
      <vt:lpstr>Listas</vt:lpstr>
      <vt:lpstr>Plan de Acción</vt:lpstr>
      <vt:lpstr>Plan MIPG</vt:lpstr>
      <vt:lpstr>DG_ET</vt:lpstr>
      <vt:lpstr>ENTREGABLES</vt:lpstr>
      <vt:lpstr>OAP</vt:lpstr>
      <vt:lpstr>OGPF</vt:lpstr>
      <vt:lpstr>OTI</vt:lpstr>
      <vt:lpstr>Piv_CIO</vt:lpstr>
      <vt:lpstr>Piv_Energía1</vt:lpstr>
      <vt:lpstr>Piv_Energía2</vt:lpstr>
      <vt:lpstr>Piv_Hidrocarburos</vt:lpstr>
      <vt:lpstr>POL_DGCI</vt:lpstr>
      <vt:lpstr>POL_GITGASC</vt:lpstr>
      <vt:lpstr>POL_GITGF</vt:lpstr>
      <vt:lpstr>POL_GITTH</vt:lpstr>
      <vt:lpstr>POL_OAJ</vt:lpstr>
      <vt:lpstr>POL_OAP</vt:lpstr>
      <vt:lpstr>POL_OTI</vt:lpstr>
      <vt:lpstr>POL_SGI</vt:lpstr>
      <vt:lpstr>SD</vt:lpstr>
      <vt:lpstr>SEE</vt:lpstr>
      <vt:lpstr>SG</vt:lpstr>
      <vt:lpstr>SGI</vt:lpstr>
      <vt:lpstr>SH</vt:lpstr>
      <vt:lpstr>SM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DANNA ROCIO RODRIGUEZ LEE</dc:creator>
  <cp:lastModifiedBy>Diana Carolina Bohórquez Gil</cp:lastModifiedBy>
  <cp:lastPrinted>2024-11-21T23:23:48Z</cp:lastPrinted>
  <dcterms:created xsi:type="dcterms:W3CDTF">2021-12-28T02:59:07Z</dcterms:created>
  <dcterms:modified xsi:type="dcterms:W3CDTF">2024-11-21T23:24:34Z</dcterms:modified>
</cp:coreProperties>
</file>